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sps\2021-2022\IVAL 2022\"/>
    </mc:Choice>
  </mc:AlternateContent>
  <bookViews>
    <workbookView xWindow="0" yWindow="0" windowWidth="28800" windowHeight="12300" activeTab="3"/>
  </bookViews>
  <sheets>
    <sheet name="Légende" sheetId="5" r:id="rId1"/>
    <sheet name="LGT" sheetId="1" r:id="rId2"/>
    <sheet name="Fiche LGT" sheetId="3" r:id="rId3"/>
    <sheet name="LP" sheetId="2" r:id="rId4"/>
    <sheet name="Fiche LP" sheetId="4" r:id="rId5"/>
  </sheets>
  <externalReferences>
    <externalReference r:id="rId6"/>
    <externalReference r:id="rId7"/>
    <externalReference r:id="rId8"/>
  </externalReferences>
  <definedNames>
    <definedName name="_xlnm._FilterDatabase" localSheetId="1" hidden="1">LGT!$A$2:$D$52</definedName>
    <definedName name="_xlnm._FilterDatabase" localSheetId="3" hidden="1">LP!$A$2:$D$46</definedName>
    <definedName name="Légende">[2]LGT!$A$1:$X$52</definedName>
    <definedName name="LGT" localSheetId="0">[1]LGT!$A$1:$X$738</definedName>
    <definedName name="LGT">LGT!$1:$1048576</definedName>
    <definedName name="LGT_etab" localSheetId="0">[1]LGT!$E:$E</definedName>
    <definedName name="LGT_etab">LGT!$E:$E</definedName>
    <definedName name="LP" localSheetId="0">[1]LP!$1:$1048576</definedName>
    <definedName name="LP">LP!$1:$1048576</definedName>
    <definedName name="LP_etab" localSheetId="0">[1]LP!$E:$E</definedName>
    <definedName name="LP_etab">LP!$E:$E</definedName>
    <definedName name="test">[3]LGT!$A$1:$X$52</definedName>
    <definedName name="test2">[3]LGT!$E:$E</definedName>
    <definedName name="test3">[3]LP!$A$1:$X$46</definedName>
    <definedName name="test4">[3]LP!$E:$E</definedName>
    <definedName name="xcir0" hidden="1">-3.1415926536+(ROW(OFFSET(#REF!,0,0,500,1))-1)*0.0125915537</definedName>
    <definedName name="xdata1" hidden="1">-2.0384709201+(ROW(OFFSET(#REF!,0,0,200,1))-1)*0.0244217622</definedName>
    <definedName name="xdata11" hidden="1">-30+(ROW(OFFSET(#REF!,0,0,70,1))-1)*0.652173913</definedName>
    <definedName name="xdata3" hidden="1">-2.0384709201+(ROW(OFFSET(#REF!,0,0,200,1))-1)*0.0244217622</definedName>
    <definedName name="xdata5" hidden="1">-2.0384709201+(ROW(OFFSET(#REF!,0,0,200,1))-1)*0.0244217622</definedName>
    <definedName name="xdata7" hidden="1">-2.0384709201+(ROW(OFFSET(#REF!,0,0,200,1))-1)*0.0244217622</definedName>
    <definedName name="xdata9" hidden="1">-30+(ROW(OFFSET(#REF!,0,0,70,1))-1)*0.652173913</definedName>
    <definedName name="ycir2" hidden="1">1*COS([0]!xcir0)+0</definedName>
    <definedName name="ydata10" hidden="1">0+1*[0]!xdata9-17.161310305978*(1.02222222222222+([0]!xdata9--3.57777777777778)^2/793.182131150446)^0.5</definedName>
    <definedName name="ydata12" hidden="1">0+1*[0]!xdata11+17.161310305978*(1.02222222222222+([0]!xdata11--3.57777777777778)^2/793.182131150446)^0.5</definedName>
    <definedName name="ydata2" hidden="1">-3.57777777777778+4.19836510812495*[0]!xdata1-17.161310305978*(0.0222222222222222+([0]!xdata1-1.37287100090977E-17)^2/45)^0.5</definedName>
    <definedName name="ydata4" hidden="1">-3.57777777777778+4.19836510812495*[0]!xdata3+17.161310305978*(0.0222222222222222+([0]!xdata3-1.37287100090977E-17)^2/45)^0.5</definedName>
    <definedName name="ydata6" hidden="1">-3.57777777777778+4.19836510812495*[0]!xdata5-17.161310305978*(1.02222222222222+([0]!xdata5-1.37287100090977E-17)^2/45)^0.5</definedName>
    <definedName name="ydata8" hidden="1">-3.57777777777778+4.19836510812495*[0]!xdata7+17.161310305978*(1.02222222222222+([0]!xdata7-1.37287100090977E-17)^2/45)^0.5</definedName>
    <definedName name="yycir3" hidden="1">1*SIN([0]!xcir0)+0+0*COS([0]!xcir0)</definedName>
    <definedName name="_xlnm.Print_Area" localSheetId="2">'Fiche LGT'!$B$1:$F$34</definedName>
    <definedName name="_xlnm.Print_Area" localSheetId="4">'Fiche LP'!$B$1:$F$34</definedName>
  </definedNames>
  <calcPr calcId="162913"/>
</workbook>
</file>

<file path=xl/calcChain.xml><?xml version="1.0" encoding="utf-8"?>
<calcChain xmlns="http://schemas.openxmlformats.org/spreadsheetml/2006/main">
  <c r="E31" i="4" l="1"/>
  <c r="E23" i="4"/>
  <c r="E22" i="4"/>
  <c r="E21" i="4"/>
  <c r="E13" i="4"/>
  <c r="E31" i="3"/>
  <c r="E23" i="3"/>
  <c r="E22" i="3"/>
  <c r="E21" i="3"/>
  <c r="E13" i="3"/>
  <c r="F31" i="4" l="1"/>
  <c r="B34" i="4"/>
  <c r="D31" i="4"/>
  <c r="B33" i="4" s="1"/>
  <c r="C31" i="4"/>
  <c r="D23" i="4"/>
  <c r="C23" i="4"/>
  <c r="D22" i="4"/>
  <c r="C22" i="4"/>
  <c r="B26" i="4"/>
  <c r="D21" i="4"/>
  <c r="B25" i="4" s="1"/>
  <c r="C21" i="4"/>
  <c r="B24" i="4" s="1"/>
  <c r="F13" i="4"/>
  <c r="B16" i="4"/>
  <c r="D13" i="4"/>
  <c r="B15" i="4" s="1"/>
  <c r="C13" i="4"/>
  <c r="C8" i="4"/>
  <c r="C7" i="4"/>
  <c r="F31" i="3"/>
  <c r="B34" i="3"/>
  <c r="D31" i="3"/>
  <c r="B33" i="3" s="1"/>
  <c r="C31" i="3"/>
  <c r="D23" i="3"/>
  <c r="C23" i="3"/>
  <c r="D22" i="3"/>
  <c r="C22" i="3"/>
  <c r="B26" i="3"/>
  <c r="D21" i="3"/>
  <c r="B25" i="3" s="1"/>
  <c r="C21" i="3"/>
  <c r="B24" i="3" s="1"/>
  <c r="F13" i="3"/>
  <c r="B16" i="3"/>
  <c r="D13" i="3"/>
  <c r="B15" i="3" s="1"/>
  <c r="C13" i="3"/>
  <c r="C8" i="3"/>
  <c r="C7" i="3"/>
  <c r="B32" i="4" l="1"/>
  <c r="B14" i="4"/>
  <c r="B32" i="3"/>
  <c r="B14" i="3"/>
</calcChain>
</file>

<file path=xl/sharedStrings.xml><?xml version="1.0" encoding="utf-8"?>
<sst xmlns="http://schemas.openxmlformats.org/spreadsheetml/2006/main" count="1037" uniqueCount="280">
  <si>
    <t>Informations établissement</t>
  </si>
  <si>
    <t>Taux de réussite</t>
  </si>
  <si>
    <t>Taux de mentions</t>
  </si>
  <si>
    <t>Taux d'accès 2nde-bac</t>
  </si>
  <si>
    <t>Taux d'accès 1ère-bac</t>
  </si>
  <si>
    <t>Taux d'accès Terminale-bac</t>
  </si>
  <si>
    <t>Académie</t>
  </si>
  <si>
    <t>Département</t>
  </si>
  <si>
    <t>Etablissement</t>
  </si>
  <si>
    <t>Ville</t>
  </si>
  <si>
    <t>UAI</t>
  </si>
  <si>
    <t>Code commune</t>
  </si>
  <si>
    <t>Secteur</t>
  </si>
  <si>
    <t>Nb candidats</t>
  </si>
  <si>
    <t>Constaté</t>
  </si>
  <si>
    <t>Attendu</t>
  </si>
  <si>
    <t>Valeur ajoutée</t>
  </si>
  <si>
    <t>PU</t>
  </si>
  <si>
    <t>PR</t>
  </si>
  <si>
    <t>LYCEE SEVIGNE</t>
  </si>
  <si>
    <t>LYCEE ST JOSEPH</t>
  </si>
  <si>
    <t>LYCEE CHARLES DE GAULLE (GENERAL ET TECHNO.)</t>
  </si>
  <si>
    <t>LYCEE BLAISE PASCAL</t>
  </si>
  <si>
    <t>LYCEE CAMILLE CLAUDEL</t>
  </si>
  <si>
    <t>LYCEE JEAN MOULIN (GENERAL ET TECHNO.)</t>
  </si>
  <si>
    <t>LYCEE JEAN JAURES</t>
  </si>
  <si>
    <t>LYCEE GEORGES CLEMENCEAU</t>
  </si>
  <si>
    <t>LYCEE FRANCOIS ARAGO (GENERAL ET TECHNO.)</t>
  </si>
  <si>
    <t>LYCEE VAUBAN</t>
  </si>
  <si>
    <t>LYCEE FREDERIC OZANAM</t>
  </si>
  <si>
    <t>LYCEE SAINT PAUL (GENERAL ET TECHNO.)</t>
  </si>
  <si>
    <t>LYCEE EDOUARD HERRIOT</t>
  </si>
  <si>
    <t>LYCEE COLBERT</t>
  </si>
  <si>
    <t>LYCEE SACRE-COEUR</t>
  </si>
  <si>
    <t>LYCEE</t>
  </si>
  <si>
    <t>LYCEE DIDEROT (GENERAL ET TECHNO.)</t>
  </si>
  <si>
    <t>REIMS</t>
  </si>
  <si>
    <t>ARDENNES</t>
  </si>
  <si>
    <t>LYCEE CHANZY</t>
  </si>
  <si>
    <t>CHARLEVILLE MEZIERES</t>
  </si>
  <si>
    <t>0080006N</t>
  </si>
  <si>
    <t>08105</t>
  </si>
  <si>
    <t>LYCEE FRANCOIS BAZIN (GENERAL ET TECHNO.)</t>
  </si>
  <si>
    <t>0080008R</t>
  </si>
  <si>
    <t>LYCEE MONGE</t>
  </si>
  <si>
    <t>0080027L</t>
  </si>
  <si>
    <t>0080082W</t>
  </si>
  <si>
    <t>0080007P</t>
  </si>
  <si>
    <t>GIVET</t>
  </si>
  <si>
    <t>0080018B</t>
  </si>
  <si>
    <t>08190</t>
  </si>
  <si>
    <t>LYCEE PAUL VERLAINE (GENERAL ET TECHNO.)</t>
  </si>
  <si>
    <t>RETHEL</t>
  </si>
  <si>
    <t>0080039Z</t>
  </si>
  <si>
    <t>08362</t>
  </si>
  <si>
    <t>REVIN</t>
  </si>
  <si>
    <t>0080040A</t>
  </si>
  <si>
    <t>08363</t>
  </si>
  <si>
    <t>LYCEE BAZEILLES (GENERAL ET TECHNO.)</t>
  </si>
  <si>
    <t>SEDAN</t>
  </si>
  <si>
    <t>0081047V</t>
  </si>
  <si>
    <t>08053</t>
  </si>
  <si>
    <t>LYCEE MABILLON</t>
  </si>
  <si>
    <t>0080081V</t>
  </si>
  <si>
    <t>08409</t>
  </si>
  <si>
    <t>LYCEE PIERRE BAYLE</t>
  </si>
  <si>
    <t>0080045F</t>
  </si>
  <si>
    <t>LYCEE THOMAS MASARYK</t>
  </si>
  <si>
    <t>VOUZIERS</t>
  </si>
  <si>
    <t>0080053P</t>
  </si>
  <si>
    <t>08490</t>
  </si>
  <si>
    <t>AUBE</t>
  </si>
  <si>
    <t>LYCEE GASTON BACHELARD (GENERAL ET TECHNO.)</t>
  </si>
  <si>
    <t>BAR SUR AUBE</t>
  </si>
  <si>
    <t>0100003Z</t>
  </si>
  <si>
    <t>10033</t>
  </si>
  <si>
    <t>LYCEE F. ET I. JOLIOT CURIE</t>
  </si>
  <si>
    <t>ROMILLY SUR SEINE</t>
  </si>
  <si>
    <t>0100015M</t>
  </si>
  <si>
    <t>10323</t>
  </si>
  <si>
    <t>STE SAVINE</t>
  </si>
  <si>
    <t>0101016A</t>
  </si>
  <si>
    <t>10362</t>
  </si>
  <si>
    <t>TROYES</t>
  </si>
  <si>
    <t>0101028N</t>
  </si>
  <si>
    <t>10387</t>
  </si>
  <si>
    <t>LYCEE CHRESTIEN DE TROYES</t>
  </si>
  <si>
    <t>0100022V</t>
  </si>
  <si>
    <t>LYCEE LA SALLE</t>
  </si>
  <si>
    <t>0100059K</t>
  </si>
  <si>
    <t>LYCEE LES LOMBARDS (GENERAL ET TECHNO.)</t>
  </si>
  <si>
    <t>0100025Y</t>
  </si>
  <si>
    <t>LYCEE MARIE DE CHAMPAGNE (GENERAL ET TECHNO.)</t>
  </si>
  <si>
    <t>0100023W</t>
  </si>
  <si>
    <t>LYCEE ST BERNARD</t>
  </si>
  <si>
    <t>0100047X</t>
  </si>
  <si>
    <t>LYCEE ST FRANCOIS DE SALES</t>
  </si>
  <si>
    <t>0100046W</t>
  </si>
  <si>
    <t>HAUTE MARNE</t>
  </si>
  <si>
    <t>CHAUMONT</t>
  </si>
  <si>
    <t>0521032P</t>
  </si>
  <si>
    <t>52121</t>
  </si>
  <si>
    <t>LYCEE EDME BOUCHARDON</t>
  </si>
  <si>
    <t>0520844K</t>
  </si>
  <si>
    <t>LYCEE OUDINOT</t>
  </si>
  <si>
    <t>0520685M</t>
  </si>
  <si>
    <t>LYCEE PHILIPPE LEBON</t>
  </si>
  <si>
    <t>JOINVILLE</t>
  </si>
  <si>
    <t>0520019N</t>
  </si>
  <si>
    <t>52250</t>
  </si>
  <si>
    <t>LANGRES</t>
  </si>
  <si>
    <t>0520021R</t>
  </si>
  <si>
    <t>52269</t>
  </si>
  <si>
    <t>ST DIZIER</t>
  </si>
  <si>
    <t>0520028Y</t>
  </si>
  <si>
    <t>52448</t>
  </si>
  <si>
    <t>LYCEE ESTIC</t>
  </si>
  <si>
    <t>0520679F</t>
  </si>
  <si>
    <t>LYCEE ST EXUPERY</t>
  </si>
  <si>
    <t>0520027X</t>
  </si>
  <si>
    <t>MARNE</t>
  </si>
  <si>
    <t>LYCEE ETIENNE OEHMICHEN (GENERAL ET TECHNO.)</t>
  </si>
  <si>
    <t>CHALONS EN CHAMPAGNE</t>
  </si>
  <si>
    <t>0510007F</t>
  </si>
  <si>
    <t>51108</t>
  </si>
  <si>
    <t>0511147V</t>
  </si>
  <si>
    <t>LYCEE JEAN TALON (GENERAL ET TECHNO.)</t>
  </si>
  <si>
    <t>0511951U</t>
  </si>
  <si>
    <t>LYCEE PIERRE BAYEN</t>
  </si>
  <si>
    <t>0510006E</t>
  </si>
  <si>
    <t>LYCEE EUROPEEN STEPHANE HESSEL (GENERAL ET TECHNO.)</t>
  </si>
  <si>
    <t>EPERNAY</t>
  </si>
  <si>
    <t>0510068X</t>
  </si>
  <si>
    <t>51230</t>
  </si>
  <si>
    <t>LYCEE NOTRE-DAME ST VICTOR</t>
  </si>
  <si>
    <t>0511135G</t>
  </si>
  <si>
    <t>0511130B</t>
  </si>
  <si>
    <t>51454</t>
  </si>
  <si>
    <t>0511901P</t>
  </si>
  <si>
    <t>0511565Z</t>
  </si>
  <si>
    <t>LYCEE FRANKLIN ROOSEVELT</t>
  </si>
  <si>
    <t>0510034K</t>
  </si>
  <si>
    <t>0510031G</t>
  </si>
  <si>
    <t>LYCEE HUGUES LIBERGIER</t>
  </si>
  <si>
    <t>0510035L</t>
  </si>
  <si>
    <t>0510032H</t>
  </si>
  <si>
    <t>LYCEE MARC CHAGALL</t>
  </si>
  <si>
    <t>0511926S</t>
  </si>
  <si>
    <t>0511142P</t>
  </si>
  <si>
    <t>LYCEE ST JEAN-BAPTISTE  DE LA SALLE (GENERAL ET TECHNO.)</t>
  </si>
  <si>
    <t>0511146U</t>
  </si>
  <si>
    <t>0511140M</t>
  </si>
  <si>
    <t>LYCEE ST MICHEL (GENERAL ET TECHNO.)</t>
  </si>
  <si>
    <t>0511145T</t>
  </si>
  <si>
    <t>LYCEE LA FONTAINE DU VE (GENERAL ET TECHNO.)</t>
  </si>
  <si>
    <t>SEZANNE</t>
  </si>
  <si>
    <t>0510053F</t>
  </si>
  <si>
    <t>51535</t>
  </si>
  <si>
    <t>LYCEE FRANCOIS 1ER (GENERAL ET TECHNO.)</t>
  </si>
  <si>
    <t>VITRY LE FRANCOIS</t>
  </si>
  <si>
    <t>0510062R</t>
  </si>
  <si>
    <t>51649</t>
  </si>
  <si>
    <t>LYCEE PROFESSIONNEL STE MARIE</t>
  </si>
  <si>
    <t>LYCEE PROFESSIONNEL GUSTAVE EIFFEL</t>
  </si>
  <si>
    <t>LYCEE PROFESSIONNEL BLAISE PASCAL</t>
  </si>
  <si>
    <t>LYCEE CHARLES DE GAULLE (PROFESSIONNEL)</t>
  </si>
  <si>
    <t>LYCEE PROFESSIONNEL JEANNE D'ARC</t>
  </si>
  <si>
    <t>LYCEE PROFESSIONNEL DENIS DIDEROT</t>
  </si>
  <si>
    <t>LYCEE PROFESSIONNEL JEAN-BAPTISTE CLEMENT</t>
  </si>
  <si>
    <t>LYCEE JEAN MOULIN (PROFESSIONNEL)</t>
  </si>
  <si>
    <t>LYCEE FRANCOIS ARAGO (PROFESSIONNEL)</t>
  </si>
  <si>
    <t>LYCEE FREDERIC OZANAM (PROFESSIONNEL)</t>
  </si>
  <si>
    <t>LYCEE PROFESSIONNEL EDOUARD HERRIOT</t>
  </si>
  <si>
    <t>LYCEE PROFESSIONNEL LA SALLE</t>
  </si>
  <si>
    <t>LYCEE PROFESSIONNEL GABRIEL VOISIN</t>
  </si>
  <si>
    <t>LYCEE PROFESSIONNEL SIMONE VEIL</t>
  </si>
  <si>
    <t>LYCEE DIDEROT (PROFESSIONNEL)</t>
  </si>
  <si>
    <t>LYCEE FRANCOIS BAZIN (PROFESSIONNEL)</t>
  </si>
  <si>
    <t>LYCEE PROFESSIONNEL CHARLES DE GONZAGUE</t>
  </si>
  <si>
    <t>0080028M</t>
  </si>
  <si>
    <t>0080010T</t>
  </si>
  <si>
    <t>LYCEE SAINT PAUL (PROFESSIONNEL)</t>
  </si>
  <si>
    <t>LYCEE PAUL VERLAINE (PROFESSIONNEL)</t>
  </si>
  <si>
    <t>LYCEE BAZEILLES (PROFESSIONNEL)</t>
  </si>
  <si>
    <t>0080047H</t>
  </si>
  <si>
    <t>LYCEE PROFESSIONNEL LE CHATEAU</t>
  </si>
  <si>
    <t>0080048J</t>
  </si>
  <si>
    <t>0080093H</t>
  </si>
  <si>
    <t>LYCEE GASTON BACHELARD (PROFESSIONNEL)</t>
  </si>
  <si>
    <t>LYCEE PROFESSIONNEL VAL MORE</t>
  </si>
  <si>
    <t>BAR SUR SEINE</t>
  </si>
  <si>
    <t>0100004A</t>
  </si>
  <si>
    <t>10034</t>
  </si>
  <si>
    <t>0100016N</t>
  </si>
  <si>
    <t>0101022G</t>
  </si>
  <si>
    <t>LYCEE LES LOMBARDS (PROFESSIONNEL)</t>
  </si>
  <si>
    <t>LYCEE MARIE DE CHAMPAGNE (PROFESSIONNEL)</t>
  </si>
  <si>
    <t>0100945Y</t>
  </si>
  <si>
    <t>LYCEE PROFESSIONNEL JEANNE MANCE</t>
  </si>
  <si>
    <t>0100078F</t>
  </si>
  <si>
    <t>0101015Z</t>
  </si>
  <si>
    <t>LYCEE PROFESSIONNEL LEONIE AVIAT</t>
  </si>
  <si>
    <t>0100063P</t>
  </si>
  <si>
    <t>LYCEE PROFESSIONNEL EDME BOUCHARDON</t>
  </si>
  <si>
    <t>0520795G</t>
  </si>
  <si>
    <t>LYCEE PROFESSIONNEL EUGENE DECOMBLE</t>
  </si>
  <si>
    <t>0520008B</t>
  </si>
  <si>
    <t>0520029Z</t>
  </si>
  <si>
    <t>LYCEE PROFESSIONNEL ESTIC</t>
  </si>
  <si>
    <t>0520692V</t>
  </si>
  <si>
    <t>LYCEE PROFESSIONNEL ST EXUPERY</t>
  </si>
  <si>
    <t>0520923W</t>
  </si>
  <si>
    <t>LYCEE PROFESSIONNEL EMILE BAUDOT</t>
  </si>
  <si>
    <t>WASSY</t>
  </si>
  <si>
    <t>0520032C</t>
  </si>
  <si>
    <t>52550</t>
  </si>
  <si>
    <t>LYCEE ETIENNE OEHMICHEN (PROFESSIONNEL)</t>
  </si>
  <si>
    <t>LYCEE JEAN TALON (PROFESSIONNEL)</t>
  </si>
  <si>
    <t>LYCEE EUROPEEN STEPHANE HESSEL (PROFESSIONNEL)</t>
  </si>
  <si>
    <t>0511149X</t>
  </si>
  <si>
    <t>LYCEE GEORGES BRIERE (PROFESSIONNEL)</t>
  </si>
  <si>
    <t>0511884W</t>
  </si>
  <si>
    <t>LYCEE PROFESSIONNEL EUROPE</t>
  </si>
  <si>
    <t>0510038P</t>
  </si>
  <si>
    <t>0510036M</t>
  </si>
  <si>
    <t>LYCEE PROFESSIONNEL JEANNE D'ARC - LA SALLE</t>
  </si>
  <si>
    <t>0511153B</t>
  </si>
  <si>
    <t>LYCEE PROFESSIONNEL JOLIOT-CURIE</t>
  </si>
  <si>
    <t>0511430C</t>
  </si>
  <si>
    <t>LYCEE PROFESSIONNEL LP RAYMOND KOPA</t>
  </si>
  <si>
    <t>0510037N</t>
  </si>
  <si>
    <t>LYCEE ST JEAN-BAPTISTE  DE LA SALLE (PROFESSIONNEL)</t>
  </si>
  <si>
    <t>LYCEE ST MICHEL (PROFESSIONNEL)</t>
  </si>
  <si>
    <t>LYCEE LA FONTAINE DU VE (PROFESSIONNEL)</t>
  </si>
  <si>
    <t>LYCEE FRANCOIS 1ER (PROFESSIONNEL)</t>
  </si>
  <si>
    <t>Indicateurs de résultats des lycées</t>
  </si>
  <si>
    <t>Numéro UAI :</t>
  </si>
  <si>
    <t>Nom</t>
  </si>
  <si>
    <t>Ville et secteur</t>
  </si>
  <si>
    <t xml:space="preserve">Taux de réussite au baccalauréat </t>
  </si>
  <si>
    <t>C'est la part de bacheliers parmi les élèves ayant passé le baccalauréat</t>
  </si>
  <si>
    <t>Taux constaté 
ou brut  (%)</t>
  </si>
  <si>
    <t>Taux attendu (%)</t>
  </si>
  <si>
    <t>Nombre d'élèves présents au bac</t>
  </si>
  <si>
    <t>Toutes séries</t>
  </si>
  <si>
    <t>Taux d'accès de la 2nde, de la 1ère et de la terminale au baccalauréat</t>
  </si>
  <si>
    <t>C'est la probabilité d'obtenir le bac dans le lycée en y entrant en 2nde, 1ère ou terminale</t>
  </si>
  <si>
    <t>Seconde</t>
  </si>
  <si>
    <t>Première</t>
  </si>
  <si>
    <t>Terminale</t>
  </si>
  <si>
    <t>Taux de mentions au baccalauréat</t>
  </si>
  <si>
    <t>C'est la part de candidats ayant obtenu une mention parmi ceux ayant passé le baccalauréat</t>
  </si>
  <si>
    <t>Taux de réussite au baccalauréat</t>
  </si>
  <si>
    <t>+4</t>
  </si>
  <si>
    <t>+15</t>
  </si>
  <si>
    <t>+3</t>
  </si>
  <si>
    <t>+1</t>
  </si>
  <si>
    <t>+2</t>
  </si>
  <si>
    <t>+10</t>
  </si>
  <si>
    <t>+7</t>
  </si>
  <si>
    <t>+21</t>
  </si>
  <si>
    <t>+9</t>
  </si>
  <si>
    <t>+11</t>
  </si>
  <si>
    <t>+5</t>
  </si>
  <si>
    <t>+6</t>
  </si>
  <si>
    <t>+8</t>
  </si>
  <si>
    <t>+23</t>
  </si>
  <si>
    <t>+20</t>
  </si>
  <si>
    <t>Couleur</t>
  </si>
  <si>
    <t>Accompagnateur</t>
  </si>
  <si>
    <t>En deçà des attentes</t>
  </si>
  <si>
    <t>Neutre</t>
  </si>
  <si>
    <t>Performant</t>
  </si>
  <si>
    <t>Sélectif</t>
  </si>
  <si>
    <t>Performance en 2021</t>
  </si>
  <si>
    <t>Classe 2021</t>
  </si>
  <si>
    <t>En-deçà des attentes</t>
  </si>
  <si>
    <t>Sélectifs</t>
  </si>
  <si>
    <t>Performants</t>
  </si>
  <si>
    <t>Accompagnateurs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</si>
</sst>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####0"/>
  </numFmts>
  <fonts count="20">
    <font>
      <sz val="9.5"/>
      <color rgb="FF000000"/>
      <name val="Albany AMT"/>
    </font>
    <font>
      <b/>
      <sz val="8"/>
      <color rgb="FF112277"/>
      <name val="Helvetica"/>
      <family val="2"/>
    </font>
    <font>
      <sz val="8"/>
      <color rgb="FF000000"/>
      <name val="Helvetica"/>
      <family val="2"/>
    </font>
    <font>
      <sz val="10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sz val="12"/>
      <color indexed="63"/>
      <name val="Arial"/>
      <family val="2"/>
    </font>
    <font>
      <b/>
      <sz val="12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61"/>
      <name val="Arial"/>
      <family val="2"/>
    </font>
    <font>
      <b/>
      <sz val="14"/>
      <color indexed="61"/>
      <name val="Arial"/>
      <family val="2"/>
    </font>
    <font>
      <b/>
      <sz val="12"/>
      <color indexed="61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Futura Bk"/>
      <family val="2"/>
    </font>
    <font>
      <b/>
      <sz val="8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</fonts>
  <fills count="1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1"/>
        <b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F559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C55A11"/>
        <bgColor indexed="64"/>
      </patternFill>
    </fill>
  </fills>
  <borders count="7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49">
    <xf numFmtId="0" fontId="0" fillId="2" borderId="0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3" fillId="5" borderId="0" xfId="1" applyFill="1" applyBorder="1" applyAlignment="1">
      <alignment vertical="center"/>
    </xf>
    <xf numFmtId="0" fontId="5" fillId="5" borderId="0" xfId="1" applyFont="1" applyFill="1" applyBorder="1" applyAlignment="1">
      <alignment vertical="center"/>
    </xf>
    <xf numFmtId="49" fontId="7" fillId="6" borderId="0" xfId="1" applyNumberFormat="1" applyFont="1" applyFill="1" applyAlignment="1" applyProtection="1">
      <alignment horizontal="center" vertical="center"/>
      <protection locked="0"/>
    </xf>
    <xf numFmtId="0" fontId="8" fillId="5" borderId="0" xfId="1" applyFont="1" applyFill="1" applyBorder="1" applyAlignment="1" applyProtection="1">
      <alignment vertical="center"/>
      <protection hidden="1"/>
    </xf>
    <xf numFmtId="49" fontId="3" fillId="5" borderId="0" xfId="1" applyNumberFormat="1" applyFill="1" applyBorder="1" applyAlignment="1" applyProtection="1">
      <alignment vertical="center"/>
      <protection locked="0"/>
    </xf>
    <xf numFmtId="0" fontId="9" fillId="5" borderId="0" xfId="1" applyFont="1" applyFill="1" applyBorder="1" applyAlignment="1">
      <alignment vertical="center"/>
    </xf>
    <xf numFmtId="0" fontId="10" fillId="5" borderId="0" xfId="1" applyFont="1" applyFill="1" applyBorder="1" applyAlignment="1">
      <alignment vertical="center"/>
    </xf>
    <xf numFmtId="0" fontId="3" fillId="5" borderId="0" xfId="1" applyFill="1" applyBorder="1" applyAlignment="1">
      <alignment vertical="center" wrapText="1"/>
    </xf>
    <xf numFmtId="0" fontId="11" fillId="5" borderId="0" xfId="1" applyFont="1" applyFill="1" applyBorder="1" applyAlignment="1">
      <alignment vertical="center"/>
    </xf>
    <xf numFmtId="0" fontId="3" fillId="5" borderId="0" xfId="1" applyFont="1" applyFill="1" applyBorder="1" applyAlignment="1">
      <alignment vertical="center"/>
    </xf>
    <xf numFmtId="0" fontId="12" fillId="5" borderId="0" xfId="1" applyFont="1" applyFill="1" applyBorder="1" applyAlignment="1">
      <alignment vertical="center"/>
    </xf>
    <xf numFmtId="0" fontId="12" fillId="7" borderId="0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vertical="center"/>
    </xf>
    <xf numFmtId="0" fontId="4" fillId="5" borderId="0" xfId="1" applyFont="1" applyFill="1" applyBorder="1" applyAlignment="1">
      <alignment horizontal="center" vertical="center"/>
    </xf>
    <xf numFmtId="0" fontId="6" fillId="5" borderId="0" xfId="1" applyFont="1" applyFill="1" applyBorder="1" applyAlignment="1" applyProtection="1">
      <alignment horizontal="center" vertical="center"/>
      <protection hidden="1"/>
    </xf>
    <xf numFmtId="0" fontId="13" fillId="5" borderId="0" xfId="1" applyNumberFormat="1" applyFont="1" applyFill="1" applyBorder="1" applyAlignment="1">
      <alignment horizontal="justify" vertical="center" wrapText="1"/>
    </xf>
    <xf numFmtId="0" fontId="13" fillId="5" borderId="0" xfId="1" applyFont="1" applyFill="1" applyBorder="1" applyAlignment="1">
      <alignment horizontal="justify" vertical="center" wrapText="1"/>
    </xf>
    <xf numFmtId="0" fontId="13" fillId="5" borderId="0" xfId="1" applyNumberFormat="1" applyFont="1" applyFill="1" applyBorder="1" applyAlignment="1">
      <alignment horizontal="left" vertical="center" wrapText="1"/>
    </xf>
    <xf numFmtId="0" fontId="12" fillId="5" borderId="0" xfId="1" applyFont="1" applyFill="1" applyBorder="1" applyAlignment="1">
      <alignment vertical="center" wrapText="1"/>
    </xf>
    <xf numFmtId="0" fontId="3" fillId="5" borderId="0" xfId="1" applyFill="1" applyBorder="1" applyAlignment="1">
      <alignment vertical="center" wrapText="1"/>
    </xf>
    <xf numFmtId="0" fontId="13" fillId="5" borderId="0" xfId="1" applyFont="1" applyFill="1" applyBorder="1" applyAlignment="1">
      <alignment vertical="center" wrapText="1"/>
    </xf>
    <xf numFmtId="0" fontId="15" fillId="5" borderId="0" xfId="2" applyFont="1" applyFill="1" applyAlignment="1">
      <alignment vertical="center"/>
    </xf>
    <xf numFmtId="0" fontId="14" fillId="0" borderId="0" xfId="2"/>
    <xf numFmtId="0" fontId="12" fillId="8" borderId="3" xfId="2" applyFont="1" applyFill="1" applyBorder="1"/>
    <xf numFmtId="0" fontId="14" fillId="5" borderId="0" xfId="2" applyFill="1"/>
    <xf numFmtId="0" fontId="16" fillId="9" borderId="3" xfId="2" applyNumberFormat="1" applyFont="1" applyFill="1" applyBorder="1" applyAlignment="1" applyProtection="1">
      <alignment vertical="center" wrapText="1"/>
    </xf>
    <xf numFmtId="0" fontId="15" fillId="10" borderId="3" xfId="0" applyFont="1" applyFill="1" applyBorder="1"/>
    <xf numFmtId="0" fontId="12" fillId="11" borderId="3" xfId="2" applyFont="1" applyFill="1" applyBorder="1"/>
    <xf numFmtId="0" fontId="12" fillId="12" borderId="3" xfId="2" applyFont="1" applyFill="1" applyBorder="1"/>
    <xf numFmtId="0" fontId="1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7" fillId="12" borderId="3" xfId="2" applyFont="1" applyFill="1" applyBorder="1"/>
    <xf numFmtId="0" fontId="17" fillId="8" borderId="3" xfId="2" applyFont="1" applyFill="1" applyBorder="1"/>
    <xf numFmtId="0" fontId="17" fillId="9" borderId="3" xfId="2" applyNumberFormat="1" applyFont="1" applyFill="1" applyBorder="1" applyAlignment="1" applyProtection="1">
      <alignment vertical="center" wrapText="1"/>
    </xf>
    <xf numFmtId="0" fontId="18" fillId="10" borderId="3" xfId="0" applyFont="1" applyFill="1" applyBorder="1"/>
    <xf numFmtId="0" fontId="17" fillId="11" borderId="3" xfId="2" applyFont="1" applyFill="1" applyBorder="1"/>
    <xf numFmtId="0" fontId="2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152401</xdr:rowOff>
    </xdr:from>
    <xdr:to>
      <xdr:col>1</xdr:col>
      <xdr:colOff>823232</xdr:colOff>
      <xdr:row>5</xdr:row>
      <xdr:rowOff>76200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152401"/>
          <a:ext cx="832756" cy="809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828675</xdr:colOff>
      <xdr:row>5</xdr:row>
      <xdr:rowOff>81756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1925"/>
          <a:ext cx="828675" cy="8056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PAUL_~1\AppData\Local\Temp\V3%20IVAL%202018%20-%20All&#233;g&#233;-pres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ps/2020-2021/IVAL%202021/IVAL%202020%20-%20All&#233;g&#233;%20-%20pour%20Co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ps/2019-2020/IVAL/IVAL%202019%20-%20All&#233;g&#233;%20-%20Pour%20C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génde"/>
      <sheetName val="LGT"/>
      <sheetName val="Fiche LGT"/>
      <sheetName val="LP"/>
      <sheetName val="Fiche LP"/>
      <sheetName val="SCA_HID3"/>
      <sheetName val="SCA1_HID2"/>
      <sheetName val="SCA2_HID1"/>
      <sheetName val="SCA_HID4"/>
      <sheetName val="SCA_HID2"/>
      <sheetName val="SCA1_HID1"/>
      <sheetName val="SCA2_HID"/>
      <sheetName val="SCA_HID1"/>
      <sheetName val="SCA_HID"/>
      <sheetName val="SCA1_HID"/>
      <sheetName val="ACP1_HID2"/>
      <sheetName val="CAH_HID2"/>
      <sheetName val="CAH_HID3"/>
      <sheetName val="ACP_HID2"/>
      <sheetName val="ACP_HID3_HID"/>
      <sheetName val="ACP_HID3"/>
      <sheetName val="ACP_HID"/>
      <sheetName val="ACP_HID1_HID"/>
      <sheetName val="ACP_HID1"/>
      <sheetName val="ACP1_HID"/>
      <sheetName val="ACP1_HID1_HID"/>
      <sheetName val="ACP1_HID1"/>
      <sheetName val="CAH_HID"/>
      <sheetName val="CAH_HID1"/>
      <sheetName val="CAH1_HID"/>
      <sheetName val="CAH1_HID1"/>
    </sheetNames>
    <sheetDataSet>
      <sheetData sheetId="0"/>
      <sheetData sheetId="1">
        <row r="1">
          <cell r="A1" t="str">
            <v>Informations établissement</v>
          </cell>
          <cell r="E1" t="str">
            <v>Code
établissement</v>
          </cell>
          <cell r="F1" t="str">
            <v>Code
commune</v>
          </cell>
          <cell r="G1" t="str">
            <v>Secteur
Public=PU
Privé=PR</v>
          </cell>
          <cell r="H1" t="str">
            <v>Structure
pédagogique
en 7 groupes</v>
          </cell>
          <cell r="I1" t="str">
            <v>Nombre de
candidats
au bac</v>
          </cell>
          <cell r="J1" t="str">
            <v>Taux de réussite</v>
          </cell>
          <cell r="M1" t="str">
            <v>Taux de mentions</v>
          </cell>
          <cell r="P1" t="str">
            <v>Taux d'accès 2nde-Bac</v>
          </cell>
          <cell r="S1" t="str">
            <v>Taux d'accès 1ère-Bac</v>
          </cell>
          <cell r="V1" t="str">
            <v>Taux d'accès Terminale-Bac</v>
          </cell>
        </row>
        <row r="2">
          <cell r="A2" t="str">
            <v>Académie</v>
          </cell>
          <cell r="B2" t="str">
            <v>Département</v>
          </cell>
          <cell r="C2" t="str">
            <v>Etablissement</v>
          </cell>
          <cell r="D2" t="str">
            <v xml:space="preserve">
Ville
</v>
          </cell>
          <cell r="J2" t="str">
            <v>Constaté</v>
          </cell>
          <cell r="K2" t="str">
            <v>Attendu</v>
          </cell>
          <cell r="L2" t="str">
            <v>Valeur
ajoutée</v>
          </cell>
          <cell r="M2" t="str">
            <v>Constaté</v>
          </cell>
          <cell r="N2" t="str">
            <v>Attendu</v>
          </cell>
          <cell r="O2" t="str">
            <v>Valeur
ajoutée</v>
          </cell>
          <cell r="P2" t="str">
            <v>Constaté</v>
          </cell>
          <cell r="Q2" t="str">
            <v>Attendu</v>
          </cell>
          <cell r="R2" t="str">
            <v>Valeur
ajoutée</v>
          </cell>
          <cell r="S2" t="str">
            <v>Constaté</v>
          </cell>
          <cell r="T2" t="str">
            <v>Attendu</v>
          </cell>
          <cell r="U2" t="str">
            <v>Valeur
ajoutée</v>
          </cell>
          <cell r="V2" t="str">
            <v>Constaté</v>
          </cell>
          <cell r="W2" t="str">
            <v>Attendu</v>
          </cell>
          <cell r="X2" t="str">
            <v>Valeur
ajoutée</v>
          </cell>
        </row>
        <row r="3">
          <cell r="A3" t="str">
            <v>REIMS</v>
          </cell>
          <cell r="B3" t="str">
            <v>ARDENNES</v>
          </cell>
          <cell r="C3" t="str">
            <v>LYCEE FRANCOIS BAZIN (GENERAL ET TECHNO.)</v>
          </cell>
          <cell r="D3" t="str">
            <v>CHARLEVILLE MEZIERES</v>
          </cell>
          <cell r="E3" t="str">
            <v>0080008R</v>
          </cell>
          <cell r="F3" t="str">
            <v>08105</v>
          </cell>
          <cell r="G3" t="str">
            <v>PU</v>
          </cell>
          <cell r="H3" t="str">
            <v>F</v>
          </cell>
          <cell r="I3">
            <v>206</v>
          </cell>
          <cell r="J3">
            <v>83</v>
          </cell>
          <cell r="K3">
            <v>90</v>
          </cell>
          <cell r="L3">
            <v>-7</v>
          </cell>
          <cell r="M3">
            <v>38</v>
          </cell>
          <cell r="N3">
            <v>41</v>
          </cell>
          <cell r="O3">
            <v>-3</v>
          </cell>
          <cell r="P3">
            <v>67</v>
          </cell>
          <cell r="Q3">
            <v>69</v>
          </cell>
          <cell r="R3">
            <v>-2</v>
          </cell>
          <cell r="S3">
            <v>92</v>
          </cell>
          <cell r="T3">
            <v>90</v>
          </cell>
          <cell r="U3">
            <v>2</v>
          </cell>
          <cell r="V3">
            <v>96</v>
          </cell>
          <cell r="W3">
            <v>95</v>
          </cell>
          <cell r="X3">
            <v>1</v>
          </cell>
        </row>
        <row r="4">
          <cell r="A4" t="str">
            <v>REIMS</v>
          </cell>
          <cell r="B4" t="str">
            <v>ARDENNES</v>
          </cell>
          <cell r="C4" t="str">
            <v>LYCEE JEAN MOULIN (GENERAL ET TECHNO.)</v>
          </cell>
          <cell r="D4" t="str">
            <v>REVIN</v>
          </cell>
          <cell r="E4" t="str">
            <v>0080040A</v>
          </cell>
          <cell r="F4" t="str">
            <v>08363</v>
          </cell>
          <cell r="G4" t="str">
            <v>PU</v>
          </cell>
          <cell r="H4" t="str">
            <v>B</v>
          </cell>
          <cell r="I4">
            <v>101</v>
          </cell>
          <cell r="J4">
            <v>78</v>
          </cell>
          <cell r="K4">
            <v>82</v>
          </cell>
          <cell r="L4">
            <v>-4</v>
          </cell>
          <cell r="M4">
            <v>25</v>
          </cell>
          <cell r="N4">
            <v>29</v>
          </cell>
          <cell r="O4">
            <v>-4</v>
          </cell>
          <cell r="P4">
            <v>84</v>
          </cell>
          <cell r="Q4">
            <v>76</v>
          </cell>
          <cell r="R4">
            <v>8</v>
          </cell>
          <cell r="S4">
            <v>93</v>
          </cell>
          <cell r="T4">
            <v>89</v>
          </cell>
          <cell r="U4">
            <v>4</v>
          </cell>
          <cell r="V4">
            <v>96</v>
          </cell>
          <cell r="W4">
            <v>92</v>
          </cell>
          <cell r="X4">
            <v>4</v>
          </cell>
        </row>
        <row r="5">
          <cell r="A5" t="str">
            <v>REIMS</v>
          </cell>
          <cell r="B5" t="str">
            <v>AUBE</v>
          </cell>
          <cell r="C5" t="str">
            <v>LYCEE F. ET I. JOLIOT CURIE</v>
          </cell>
          <cell r="D5" t="str">
            <v>ROMILLY SUR SEINE</v>
          </cell>
          <cell r="E5" t="str">
            <v>0100015M</v>
          </cell>
          <cell r="F5" t="str">
            <v>10323</v>
          </cell>
          <cell r="G5" t="str">
            <v>PU</v>
          </cell>
          <cell r="H5" t="str">
            <v>C</v>
          </cell>
          <cell r="I5">
            <v>357</v>
          </cell>
          <cell r="J5">
            <v>85</v>
          </cell>
          <cell r="K5">
            <v>89</v>
          </cell>
          <cell r="L5">
            <v>-4</v>
          </cell>
          <cell r="M5">
            <v>40</v>
          </cell>
          <cell r="N5">
            <v>40</v>
          </cell>
          <cell r="O5">
            <v>0</v>
          </cell>
          <cell r="P5">
            <v>79</v>
          </cell>
          <cell r="Q5">
            <v>80</v>
          </cell>
          <cell r="R5">
            <v>-1</v>
          </cell>
          <cell r="S5">
            <v>90</v>
          </cell>
          <cell r="T5">
            <v>90</v>
          </cell>
          <cell r="U5">
            <v>0</v>
          </cell>
          <cell r="V5">
            <v>94</v>
          </cell>
          <cell r="W5">
            <v>94</v>
          </cell>
          <cell r="X5">
            <v>0</v>
          </cell>
        </row>
        <row r="6">
          <cell r="A6" t="str">
            <v>REIMS</v>
          </cell>
          <cell r="B6" t="str">
            <v>MARNE</v>
          </cell>
          <cell r="C6" t="str">
            <v>LYCEE GEORGES CLEMENCEAU</v>
          </cell>
          <cell r="D6" t="str">
            <v>REIMS</v>
          </cell>
          <cell r="E6" t="str">
            <v>0510031G</v>
          </cell>
          <cell r="F6" t="str">
            <v>51454</v>
          </cell>
          <cell r="G6" t="str">
            <v>PU</v>
          </cell>
          <cell r="H6" t="str">
            <v>A</v>
          </cell>
          <cell r="I6">
            <v>277</v>
          </cell>
          <cell r="J6">
            <v>85</v>
          </cell>
          <cell r="K6">
            <v>89</v>
          </cell>
          <cell r="L6">
            <v>-4</v>
          </cell>
          <cell r="M6">
            <v>40</v>
          </cell>
          <cell r="N6">
            <v>44</v>
          </cell>
          <cell r="O6">
            <v>-4</v>
          </cell>
          <cell r="P6">
            <v>65</v>
          </cell>
          <cell r="Q6">
            <v>65</v>
          </cell>
          <cell r="R6">
            <v>0</v>
          </cell>
          <cell r="S6">
            <v>89</v>
          </cell>
          <cell r="T6">
            <v>88</v>
          </cell>
          <cell r="U6">
            <v>1</v>
          </cell>
          <cell r="V6">
            <v>94</v>
          </cell>
          <cell r="W6">
            <v>93</v>
          </cell>
          <cell r="X6">
            <v>1</v>
          </cell>
        </row>
        <row r="7">
          <cell r="A7" t="str">
            <v>REIMS</v>
          </cell>
          <cell r="B7" t="str">
            <v>MARNE</v>
          </cell>
          <cell r="C7" t="str">
            <v>LYCEE JEAN JAURES</v>
          </cell>
          <cell r="D7" t="str">
            <v>REIMS</v>
          </cell>
          <cell r="E7" t="str">
            <v>0510032H</v>
          </cell>
          <cell r="F7" t="str">
            <v>51454</v>
          </cell>
          <cell r="G7" t="str">
            <v>PU</v>
          </cell>
          <cell r="H7" t="str">
            <v>D</v>
          </cell>
          <cell r="I7">
            <v>357</v>
          </cell>
          <cell r="J7">
            <v>92</v>
          </cell>
          <cell r="K7">
            <v>96</v>
          </cell>
          <cell r="L7">
            <v>-4</v>
          </cell>
          <cell r="M7">
            <v>60</v>
          </cell>
          <cell r="N7">
            <v>68</v>
          </cell>
          <cell r="O7">
            <v>-8</v>
          </cell>
          <cell r="P7">
            <v>74</v>
          </cell>
          <cell r="Q7">
            <v>79</v>
          </cell>
          <cell r="R7">
            <v>-5</v>
          </cell>
          <cell r="S7">
            <v>93</v>
          </cell>
          <cell r="T7">
            <v>93</v>
          </cell>
          <cell r="U7">
            <v>0</v>
          </cell>
          <cell r="V7">
            <v>97</v>
          </cell>
          <cell r="W7">
            <v>98</v>
          </cell>
          <cell r="X7">
            <v>-1</v>
          </cell>
        </row>
        <row r="8">
          <cell r="A8" t="str">
            <v>REIMS</v>
          </cell>
          <cell r="B8" t="str">
            <v>MARNE</v>
          </cell>
          <cell r="C8" t="str">
            <v>LYCEE FRANKLIN ROOSEVELT</v>
          </cell>
          <cell r="D8" t="str">
            <v>REIMS</v>
          </cell>
          <cell r="E8" t="str">
            <v>0510034K</v>
          </cell>
          <cell r="F8" t="str">
            <v>51454</v>
          </cell>
          <cell r="G8" t="str">
            <v>PU</v>
          </cell>
          <cell r="H8" t="str">
            <v>G</v>
          </cell>
          <cell r="I8">
            <v>465</v>
          </cell>
          <cell r="J8">
            <v>88</v>
          </cell>
          <cell r="K8">
            <v>89</v>
          </cell>
          <cell r="L8">
            <v>-1</v>
          </cell>
          <cell r="M8">
            <v>43</v>
          </cell>
          <cell r="N8">
            <v>43</v>
          </cell>
          <cell r="O8">
            <v>0</v>
          </cell>
          <cell r="P8">
            <v>85</v>
          </cell>
          <cell r="Q8">
            <v>75</v>
          </cell>
          <cell r="R8">
            <v>10</v>
          </cell>
          <cell r="S8">
            <v>93</v>
          </cell>
          <cell r="T8">
            <v>89</v>
          </cell>
          <cell r="U8">
            <v>4</v>
          </cell>
          <cell r="V8">
            <v>95</v>
          </cell>
          <cell r="W8">
            <v>94</v>
          </cell>
          <cell r="X8">
            <v>1</v>
          </cell>
        </row>
        <row r="9">
          <cell r="A9" t="str">
            <v>REIMS</v>
          </cell>
          <cell r="B9" t="str">
            <v>MARNE</v>
          </cell>
          <cell r="C9" t="str">
            <v>LYCEE LA FONTAINE DU VE (GENERAL ET TECHNO.)</v>
          </cell>
          <cell r="D9" t="str">
            <v>SEZANNE</v>
          </cell>
          <cell r="E9" t="str">
            <v>0510053F</v>
          </cell>
          <cell r="F9" t="str">
            <v>51535</v>
          </cell>
          <cell r="G9" t="str">
            <v>PU</v>
          </cell>
          <cell r="H9" t="str">
            <v>A</v>
          </cell>
          <cell r="I9">
            <v>161</v>
          </cell>
          <cell r="J9">
            <v>84</v>
          </cell>
          <cell r="K9">
            <v>85</v>
          </cell>
          <cell r="L9">
            <v>-1</v>
          </cell>
          <cell r="M9">
            <v>31</v>
          </cell>
          <cell r="N9">
            <v>32</v>
          </cell>
          <cell r="O9">
            <v>-1</v>
          </cell>
          <cell r="P9">
            <v>72</v>
          </cell>
          <cell r="Q9">
            <v>65</v>
          </cell>
          <cell r="R9">
            <v>7</v>
          </cell>
          <cell r="S9">
            <v>90</v>
          </cell>
          <cell r="T9">
            <v>86</v>
          </cell>
          <cell r="U9">
            <v>4</v>
          </cell>
          <cell r="V9">
            <v>94</v>
          </cell>
          <cell r="W9">
            <v>92</v>
          </cell>
          <cell r="X9">
            <v>2</v>
          </cell>
        </row>
        <row r="10">
          <cell r="A10" t="str">
            <v>REIMS</v>
          </cell>
          <cell r="B10" t="str">
            <v>MARNE</v>
          </cell>
          <cell r="C10" t="str">
            <v>LYCEE FRANCOIS 1ER (GENERAL ET TECHNO.)</v>
          </cell>
          <cell r="D10" t="str">
            <v>VITRY LE FRANCOIS</v>
          </cell>
          <cell r="E10" t="str">
            <v>0510062R</v>
          </cell>
          <cell r="F10" t="str">
            <v>51649</v>
          </cell>
          <cell r="G10" t="str">
            <v>PU</v>
          </cell>
          <cell r="H10" t="str">
            <v>C</v>
          </cell>
          <cell r="I10">
            <v>259</v>
          </cell>
          <cell r="J10">
            <v>90</v>
          </cell>
          <cell r="K10">
            <v>91</v>
          </cell>
          <cell r="L10">
            <v>-1</v>
          </cell>
          <cell r="M10">
            <v>42</v>
          </cell>
          <cell r="N10">
            <v>46</v>
          </cell>
          <cell r="O10">
            <v>-4</v>
          </cell>
          <cell r="P10">
            <v>89</v>
          </cell>
          <cell r="Q10">
            <v>80</v>
          </cell>
          <cell r="R10">
            <v>9</v>
          </cell>
          <cell r="S10">
            <v>95</v>
          </cell>
          <cell r="T10">
            <v>91</v>
          </cell>
          <cell r="U10">
            <v>4</v>
          </cell>
          <cell r="V10">
            <v>98</v>
          </cell>
          <cell r="W10">
            <v>95</v>
          </cell>
          <cell r="X10">
            <v>3</v>
          </cell>
        </row>
        <row r="11">
          <cell r="A11" t="str">
            <v>REIMS</v>
          </cell>
          <cell r="B11" t="str">
            <v>MARNE</v>
          </cell>
          <cell r="C11" t="str">
            <v>LYCEE JEAN TALON (GENERAL ET TECHNO.)</v>
          </cell>
          <cell r="D11" t="str">
            <v>CHALONS EN CHAMPAGNE</v>
          </cell>
          <cell r="E11" t="str">
            <v>0511951U</v>
          </cell>
          <cell r="F11" t="str">
            <v>51108</v>
          </cell>
          <cell r="G11" t="str">
            <v>PU</v>
          </cell>
          <cell r="H11" t="str">
            <v>F</v>
          </cell>
          <cell r="I11">
            <v>106</v>
          </cell>
          <cell r="J11">
            <v>80</v>
          </cell>
          <cell r="K11">
            <v>86</v>
          </cell>
          <cell r="L11">
            <v>-6</v>
          </cell>
          <cell r="M11">
            <v>28</v>
          </cell>
          <cell r="N11">
            <v>36</v>
          </cell>
          <cell r="O11">
            <v>-8</v>
          </cell>
          <cell r="P11">
            <v>62</v>
          </cell>
          <cell r="Q11">
            <v>63</v>
          </cell>
          <cell r="R11">
            <v>-1</v>
          </cell>
          <cell r="S11">
            <v>87</v>
          </cell>
          <cell r="T11">
            <v>87</v>
          </cell>
          <cell r="U11">
            <v>0</v>
          </cell>
          <cell r="V11">
            <v>91</v>
          </cell>
          <cell r="W11">
            <v>94</v>
          </cell>
          <cell r="X11">
            <v>-3</v>
          </cell>
        </row>
        <row r="12">
          <cell r="A12" t="str">
            <v>REIMS</v>
          </cell>
          <cell r="B12" t="str">
            <v>ARDENNES</v>
          </cell>
          <cell r="C12" t="str">
            <v>LYCEE CHANZY</v>
          </cell>
          <cell r="D12" t="str">
            <v>CHARLEVILLE MEZIERES</v>
          </cell>
          <cell r="E12" t="str">
            <v>0080006N</v>
          </cell>
          <cell r="F12" t="str">
            <v>08105</v>
          </cell>
          <cell r="G12" t="str">
            <v>PU</v>
          </cell>
          <cell r="H12" t="str">
            <v>A</v>
          </cell>
          <cell r="I12">
            <v>226</v>
          </cell>
          <cell r="J12">
            <v>92</v>
          </cell>
          <cell r="K12">
            <v>96</v>
          </cell>
          <cell r="L12">
            <v>-4</v>
          </cell>
          <cell r="M12">
            <v>59</v>
          </cell>
          <cell r="N12">
            <v>68</v>
          </cell>
          <cell r="O12">
            <v>-9</v>
          </cell>
          <cell r="P12">
            <v>78</v>
          </cell>
          <cell r="Q12">
            <v>77</v>
          </cell>
          <cell r="R12">
            <v>1</v>
          </cell>
          <cell r="S12">
            <v>91</v>
          </cell>
          <cell r="T12">
            <v>94</v>
          </cell>
          <cell r="U12">
            <v>-3</v>
          </cell>
          <cell r="V12">
            <v>95</v>
          </cell>
          <cell r="W12">
            <v>98</v>
          </cell>
          <cell r="X12">
            <v>-3</v>
          </cell>
        </row>
        <row r="13">
          <cell r="A13" t="str">
            <v>REIMS</v>
          </cell>
          <cell r="B13" t="str">
            <v>ARDENNES</v>
          </cell>
          <cell r="C13" t="str">
            <v>LYCEE VAUBAN</v>
          </cell>
          <cell r="D13" t="str">
            <v>GIVET</v>
          </cell>
          <cell r="E13" t="str">
            <v>0080018B</v>
          </cell>
          <cell r="F13" t="str">
            <v>08190</v>
          </cell>
          <cell r="G13" t="str">
            <v>PU</v>
          </cell>
          <cell r="H13" t="str">
            <v>A</v>
          </cell>
          <cell r="I13">
            <v>62</v>
          </cell>
          <cell r="J13">
            <v>77</v>
          </cell>
          <cell r="K13">
            <v>83</v>
          </cell>
          <cell r="L13">
            <v>-6</v>
          </cell>
          <cell r="M13">
            <v>29</v>
          </cell>
          <cell r="N13">
            <v>35</v>
          </cell>
          <cell r="O13">
            <v>-6</v>
          </cell>
          <cell r="P13">
            <v>79</v>
          </cell>
          <cell r="Q13">
            <v>66</v>
          </cell>
          <cell r="R13">
            <v>13</v>
          </cell>
          <cell r="S13">
            <v>86</v>
          </cell>
          <cell r="T13">
            <v>89</v>
          </cell>
          <cell r="U13">
            <v>-3</v>
          </cell>
          <cell r="V13">
            <v>92</v>
          </cell>
          <cell r="W13">
            <v>94</v>
          </cell>
          <cell r="X13">
            <v>-2</v>
          </cell>
        </row>
        <row r="14">
          <cell r="A14" t="str">
            <v>REIMS</v>
          </cell>
          <cell r="B14" t="str">
            <v>ARDENNES</v>
          </cell>
          <cell r="C14" t="str">
            <v>LYCEE MONGE</v>
          </cell>
          <cell r="D14" t="str">
            <v>CHARLEVILLE MEZIERES</v>
          </cell>
          <cell r="E14" t="str">
            <v>0080027L</v>
          </cell>
          <cell r="F14" t="str">
            <v>08105</v>
          </cell>
          <cell r="G14" t="str">
            <v>PU</v>
          </cell>
          <cell r="H14" t="str">
            <v>B</v>
          </cell>
          <cell r="I14">
            <v>200</v>
          </cell>
          <cell r="J14">
            <v>81</v>
          </cell>
          <cell r="K14">
            <v>86</v>
          </cell>
          <cell r="L14">
            <v>-5</v>
          </cell>
          <cell r="M14">
            <v>36</v>
          </cell>
          <cell r="N14">
            <v>37</v>
          </cell>
          <cell r="O14">
            <v>-1</v>
          </cell>
          <cell r="P14">
            <v>70</v>
          </cell>
          <cell r="Q14">
            <v>73</v>
          </cell>
          <cell r="R14">
            <v>-3</v>
          </cell>
          <cell r="S14">
            <v>87</v>
          </cell>
          <cell r="T14">
            <v>88</v>
          </cell>
          <cell r="U14">
            <v>-1</v>
          </cell>
          <cell r="V14">
            <v>91</v>
          </cell>
          <cell r="W14">
            <v>92</v>
          </cell>
          <cell r="X14">
            <v>-1</v>
          </cell>
        </row>
        <row r="15">
          <cell r="A15" t="str">
            <v>REIMS</v>
          </cell>
          <cell r="B15" t="str">
            <v>AUBE</v>
          </cell>
          <cell r="C15" t="str">
            <v>LYCEE LES LOMBARDS (GENERAL ET TECHNO.)</v>
          </cell>
          <cell r="D15" t="str">
            <v>TROYES</v>
          </cell>
          <cell r="E15" t="str">
            <v>0100025Y</v>
          </cell>
          <cell r="F15" t="str">
            <v>10387</v>
          </cell>
          <cell r="G15" t="str">
            <v>PU</v>
          </cell>
          <cell r="H15" t="str">
            <v>F</v>
          </cell>
          <cell r="I15">
            <v>229</v>
          </cell>
          <cell r="J15">
            <v>86</v>
          </cell>
          <cell r="K15">
            <v>91</v>
          </cell>
          <cell r="L15">
            <v>-5</v>
          </cell>
          <cell r="M15">
            <v>37</v>
          </cell>
          <cell r="N15">
            <v>47</v>
          </cell>
          <cell r="O15">
            <v>-10</v>
          </cell>
          <cell r="P15">
            <v>64</v>
          </cell>
          <cell r="Q15">
            <v>70</v>
          </cell>
          <cell r="R15">
            <v>-6</v>
          </cell>
          <cell r="S15">
            <v>85</v>
          </cell>
          <cell r="T15">
            <v>89</v>
          </cell>
          <cell r="U15">
            <v>-4</v>
          </cell>
          <cell r="V15">
            <v>92</v>
          </cell>
          <cell r="W15">
            <v>94</v>
          </cell>
          <cell r="X15">
            <v>-2</v>
          </cell>
        </row>
        <row r="16">
          <cell r="A16" t="str">
            <v>REIMS</v>
          </cell>
          <cell r="B16" t="str">
            <v>MARNE</v>
          </cell>
          <cell r="C16" t="str">
            <v>LYCEE ST JEAN-BAPTISTE  DE LA SALLE (GENERAL ET TECHNO.)</v>
          </cell>
          <cell r="D16" t="str">
            <v>REIMS</v>
          </cell>
          <cell r="E16" t="str">
            <v>0511146U</v>
          </cell>
          <cell r="F16" t="str">
            <v>51454</v>
          </cell>
          <cell r="G16" t="str">
            <v>PR</v>
          </cell>
          <cell r="H16" t="str">
            <v>F</v>
          </cell>
          <cell r="I16">
            <v>66</v>
          </cell>
          <cell r="J16">
            <v>83</v>
          </cell>
          <cell r="K16">
            <v>93</v>
          </cell>
          <cell r="L16">
            <v>-10</v>
          </cell>
          <cell r="M16">
            <v>50</v>
          </cell>
          <cell r="N16">
            <v>50</v>
          </cell>
          <cell r="O16">
            <v>0</v>
          </cell>
          <cell r="P16">
            <v>61</v>
          </cell>
          <cell r="Q16">
            <v>66</v>
          </cell>
          <cell r="R16">
            <v>-5</v>
          </cell>
          <cell r="S16">
            <v>88</v>
          </cell>
          <cell r="T16">
            <v>90</v>
          </cell>
          <cell r="U16">
            <v>-2</v>
          </cell>
          <cell r="V16">
            <v>93</v>
          </cell>
          <cell r="W16">
            <v>96</v>
          </cell>
          <cell r="X16">
            <v>-3</v>
          </cell>
        </row>
        <row r="17">
          <cell r="A17" t="str">
            <v>REIMS</v>
          </cell>
          <cell r="B17" t="str">
            <v>HAUTE MARNE</v>
          </cell>
          <cell r="C17" t="str">
            <v>LYCEE ST EXUPERY</v>
          </cell>
          <cell r="D17" t="str">
            <v>ST DIZIER</v>
          </cell>
          <cell r="E17" t="str">
            <v>0520027X</v>
          </cell>
          <cell r="F17" t="str">
            <v>52448</v>
          </cell>
          <cell r="G17" t="str">
            <v>PU</v>
          </cell>
          <cell r="H17" t="str">
            <v>C</v>
          </cell>
          <cell r="I17">
            <v>215</v>
          </cell>
          <cell r="J17">
            <v>76</v>
          </cell>
          <cell r="K17">
            <v>78</v>
          </cell>
          <cell r="L17">
            <v>-2</v>
          </cell>
          <cell r="M17">
            <v>29</v>
          </cell>
          <cell r="N17">
            <v>25</v>
          </cell>
          <cell r="O17">
            <v>4</v>
          </cell>
          <cell r="P17">
            <v>76</v>
          </cell>
          <cell r="Q17">
            <v>77</v>
          </cell>
          <cell r="R17">
            <v>-1</v>
          </cell>
          <cell r="S17">
            <v>84</v>
          </cell>
          <cell r="T17">
            <v>88</v>
          </cell>
          <cell r="U17">
            <v>-4</v>
          </cell>
          <cell r="V17">
            <v>90</v>
          </cell>
          <cell r="W17">
            <v>90</v>
          </cell>
          <cell r="X17">
            <v>0</v>
          </cell>
        </row>
        <row r="18">
          <cell r="A18" t="str">
            <v>REIMS</v>
          </cell>
          <cell r="B18" t="str">
            <v>HAUTE MARNE</v>
          </cell>
          <cell r="C18" t="str">
            <v>LYCEE OUDINOT</v>
          </cell>
          <cell r="D18" t="str">
            <v>CHAUMONT</v>
          </cell>
          <cell r="E18" t="str">
            <v>0520685M</v>
          </cell>
          <cell r="F18" t="str">
            <v>52121</v>
          </cell>
          <cell r="G18" t="str">
            <v>PR</v>
          </cell>
          <cell r="H18" t="str">
            <v>G</v>
          </cell>
          <cell r="I18">
            <v>65</v>
          </cell>
          <cell r="J18">
            <v>91</v>
          </cell>
          <cell r="K18">
            <v>95</v>
          </cell>
          <cell r="L18">
            <v>-4</v>
          </cell>
          <cell r="M18">
            <v>43</v>
          </cell>
          <cell r="N18">
            <v>54</v>
          </cell>
          <cell r="O18">
            <v>-11</v>
          </cell>
          <cell r="P18">
            <v>69</v>
          </cell>
          <cell r="Q18">
            <v>78</v>
          </cell>
          <cell r="R18">
            <v>-9</v>
          </cell>
          <cell r="S18">
            <v>85</v>
          </cell>
          <cell r="T18">
            <v>93</v>
          </cell>
          <cell r="U18">
            <v>-8</v>
          </cell>
          <cell r="V18">
            <v>97</v>
          </cell>
          <cell r="W18">
            <v>97</v>
          </cell>
          <cell r="X18">
            <v>0</v>
          </cell>
        </row>
        <row r="19">
          <cell r="A19" t="str">
            <v>REIMS</v>
          </cell>
          <cell r="B19" t="str">
            <v>ARDENNES</v>
          </cell>
          <cell r="C19" t="str">
            <v>LYCEE SEVIGNE</v>
          </cell>
          <cell r="D19" t="str">
            <v>CHARLEVILLE MEZIERES</v>
          </cell>
          <cell r="E19" t="str">
            <v>0080007P</v>
          </cell>
          <cell r="F19" t="str">
            <v>08105</v>
          </cell>
          <cell r="G19" t="str">
            <v>PU</v>
          </cell>
          <cell r="H19" t="str">
            <v>C</v>
          </cell>
          <cell r="I19">
            <v>304</v>
          </cell>
          <cell r="J19">
            <v>92</v>
          </cell>
          <cell r="K19">
            <v>92</v>
          </cell>
          <cell r="L19">
            <v>0</v>
          </cell>
          <cell r="M19">
            <v>50</v>
          </cell>
          <cell r="N19">
            <v>50</v>
          </cell>
          <cell r="O19">
            <v>0</v>
          </cell>
          <cell r="P19">
            <v>84</v>
          </cell>
          <cell r="Q19">
            <v>82</v>
          </cell>
          <cell r="R19">
            <v>2</v>
          </cell>
          <cell r="S19">
            <v>95</v>
          </cell>
          <cell r="T19">
            <v>92</v>
          </cell>
          <cell r="U19">
            <v>3</v>
          </cell>
          <cell r="V19">
            <v>97</v>
          </cell>
          <cell r="W19">
            <v>96</v>
          </cell>
          <cell r="X19">
            <v>1</v>
          </cell>
        </row>
        <row r="20">
          <cell r="A20" t="str">
            <v>REIMS</v>
          </cell>
          <cell r="B20" t="str">
            <v>ARDENNES</v>
          </cell>
          <cell r="C20" t="str">
            <v>LYCEE PAUL VERLAINE (GENERAL ET TECHNO.)</v>
          </cell>
          <cell r="D20" t="str">
            <v>RETHEL</v>
          </cell>
          <cell r="E20" t="str">
            <v>0080039Z</v>
          </cell>
          <cell r="F20" t="str">
            <v>08362</v>
          </cell>
          <cell r="G20" t="str">
            <v>PU</v>
          </cell>
          <cell r="H20" t="str">
            <v>B</v>
          </cell>
          <cell r="I20">
            <v>176</v>
          </cell>
          <cell r="J20">
            <v>89</v>
          </cell>
          <cell r="K20">
            <v>90</v>
          </cell>
          <cell r="L20">
            <v>-1</v>
          </cell>
          <cell r="M20">
            <v>45</v>
          </cell>
          <cell r="N20">
            <v>44</v>
          </cell>
          <cell r="O20">
            <v>1</v>
          </cell>
          <cell r="P20">
            <v>84</v>
          </cell>
          <cell r="Q20">
            <v>80</v>
          </cell>
          <cell r="R20">
            <v>4</v>
          </cell>
          <cell r="S20">
            <v>94</v>
          </cell>
          <cell r="T20">
            <v>92</v>
          </cell>
          <cell r="U20">
            <v>2</v>
          </cell>
          <cell r="V20">
            <v>96</v>
          </cell>
          <cell r="W20">
            <v>95</v>
          </cell>
          <cell r="X20">
            <v>1</v>
          </cell>
        </row>
        <row r="21">
          <cell r="A21" t="str">
            <v>REIMS</v>
          </cell>
          <cell r="B21" t="str">
            <v>ARDENNES</v>
          </cell>
          <cell r="C21" t="str">
            <v>LYCEE PIERRE BAYLE</v>
          </cell>
          <cell r="D21" t="str">
            <v>SEDAN</v>
          </cell>
          <cell r="E21" t="str">
            <v>0080045F</v>
          </cell>
          <cell r="F21" t="str">
            <v>08409</v>
          </cell>
          <cell r="G21" t="str">
            <v>PU</v>
          </cell>
          <cell r="H21" t="str">
            <v>C</v>
          </cell>
          <cell r="I21">
            <v>296</v>
          </cell>
          <cell r="J21">
            <v>83</v>
          </cell>
          <cell r="K21">
            <v>84</v>
          </cell>
          <cell r="L21">
            <v>-1</v>
          </cell>
          <cell r="M21">
            <v>30</v>
          </cell>
          <cell r="N21">
            <v>30</v>
          </cell>
          <cell r="O21">
            <v>0</v>
          </cell>
          <cell r="P21">
            <v>78</v>
          </cell>
          <cell r="Q21">
            <v>79</v>
          </cell>
          <cell r="R21">
            <v>-1</v>
          </cell>
          <cell r="S21">
            <v>89</v>
          </cell>
          <cell r="T21">
            <v>89</v>
          </cell>
          <cell r="U21">
            <v>0</v>
          </cell>
          <cell r="V21">
            <v>93</v>
          </cell>
          <cell r="W21">
            <v>91</v>
          </cell>
          <cell r="X21">
            <v>2</v>
          </cell>
        </row>
        <row r="22">
          <cell r="A22" t="str">
            <v>REIMS</v>
          </cell>
          <cell r="B22" t="str">
            <v>ARDENNES</v>
          </cell>
          <cell r="C22" t="str">
            <v>LYCEE THOMAS MASARYK</v>
          </cell>
          <cell r="D22" t="str">
            <v>VOUZIERS</v>
          </cell>
          <cell r="E22" t="str">
            <v>0080053P</v>
          </cell>
          <cell r="F22" t="str">
            <v>08490</v>
          </cell>
          <cell r="G22" t="str">
            <v>PU</v>
          </cell>
          <cell r="H22" t="str">
            <v>A</v>
          </cell>
          <cell r="I22">
            <v>108</v>
          </cell>
          <cell r="J22">
            <v>87</v>
          </cell>
          <cell r="K22">
            <v>89</v>
          </cell>
          <cell r="L22">
            <v>-2</v>
          </cell>
          <cell r="M22">
            <v>38</v>
          </cell>
          <cell r="N22">
            <v>42</v>
          </cell>
          <cell r="O22">
            <v>-4</v>
          </cell>
          <cell r="P22">
            <v>67</v>
          </cell>
          <cell r="Q22">
            <v>69</v>
          </cell>
          <cell r="R22">
            <v>-2</v>
          </cell>
          <cell r="S22">
            <v>94</v>
          </cell>
          <cell r="T22">
            <v>91</v>
          </cell>
          <cell r="U22">
            <v>3</v>
          </cell>
          <cell r="V22">
            <v>97</v>
          </cell>
          <cell r="W22">
            <v>96</v>
          </cell>
          <cell r="X22">
            <v>1</v>
          </cell>
        </row>
        <row r="23">
          <cell r="A23" t="str">
            <v>REIMS</v>
          </cell>
          <cell r="B23" t="str">
            <v>ARDENNES</v>
          </cell>
          <cell r="C23" t="str">
            <v>LYCEE BAZEILLES (GENERAL ET TECHNO.)</v>
          </cell>
          <cell r="D23" t="str">
            <v>SEDAN</v>
          </cell>
          <cell r="E23" t="str">
            <v>0081047V</v>
          </cell>
          <cell r="F23" t="str">
            <v>08053</v>
          </cell>
          <cell r="G23" t="str">
            <v>PU</v>
          </cell>
          <cell r="H23" t="str">
            <v>E</v>
          </cell>
          <cell r="I23">
            <v>32</v>
          </cell>
          <cell r="J23">
            <v>97</v>
          </cell>
          <cell r="K23">
            <v>96</v>
          </cell>
          <cell r="L23">
            <v>1</v>
          </cell>
          <cell r="M23">
            <v>56</v>
          </cell>
          <cell r="N23">
            <v>53</v>
          </cell>
          <cell r="O23">
            <v>3</v>
          </cell>
          <cell r="P23">
            <v>84</v>
          </cell>
          <cell r="Q23">
            <v>78</v>
          </cell>
          <cell r="R23">
            <v>6</v>
          </cell>
          <cell r="S23">
            <v>92</v>
          </cell>
          <cell r="T23">
            <v>91</v>
          </cell>
          <cell r="U23">
            <v>1</v>
          </cell>
          <cell r="V23">
            <v>100</v>
          </cell>
          <cell r="W23">
            <v>98</v>
          </cell>
          <cell r="X23">
            <v>2</v>
          </cell>
        </row>
        <row r="24">
          <cell r="A24" t="str">
            <v>REIMS</v>
          </cell>
          <cell r="B24" t="str">
            <v>AUBE</v>
          </cell>
          <cell r="C24" t="str">
            <v>LYCEE CHRESTIEN DE TROYES</v>
          </cell>
          <cell r="D24" t="str">
            <v>TROYES</v>
          </cell>
          <cell r="E24" t="str">
            <v>0100022V</v>
          </cell>
          <cell r="F24" t="str">
            <v>10387</v>
          </cell>
          <cell r="G24" t="str">
            <v>PU</v>
          </cell>
          <cell r="H24" t="str">
            <v>B</v>
          </cell>
          <cell r="I24">
            <v>358</v>
          </cell>
          <cell r="J24">
            <v>91</v>
          </cell>
          <cell r="K24">
            <v>90</v>
          </cell>
          <cell r="L24">
            <v>1</v>
          </cell>
          <cell r="M24">
            <v>45</v>
          </cell>
          <cell r="N24">
            <v>45</v>
          </cell>
          <cell r="O24">
            <v>0</v>
          </cell>
          <cell r="P24">
            <v>70</v>
          </cell>
          <cell r="Q24">
            <v>78</v>
          </cell>
          <cell r="R24">
            <v>-8</v>
          </cell>
          <cell r="S24">
            <v>90</v>
          </cell>
          <cell r="T24">
            <v>90</v>
          </cell>
          <cell r="U24">
            <v>0</v>
          </cell>
          <cell r="V24">
            <v>95</v>
          </cell>
          <cell r="W24">
            <v>94</v>
          </cell>
          <cell r="X24">
            <v>1</v>
          </cell>
        </row>
        <row r="25">
          <cell r="A25" t="str">
            <v>REIMS</v>
          </cell>
          <cell r="B25" t="str">
            <v>AUBE</v>
          </cell>
          <cell r="C25" t="str">
            <v>LYCEE MARIE DE CHAMPAGNE (GENERAL ET TECHNO.)</v>
          </cell>
          <cell r="D25" t="str">
            <v>TROYES</v>
          </cell>
          <cell r="E25" t="str">
            <v>0100023W</v>
          </cell>
          <cell r="F25" t="str">
            <v>10387</v>
          </cell>
          <cell r="G25" t="str">
            <v>PU</v>
          </cell>
          <cell r="H25" t="str">
            <v>C</v>
          </cell>
          <cell r="I25">
            <v>346</v>
          </cell>
          <cell r="J25">
            <v>90</v>
          </cell>
          <cell r="K25">
            <v>90</v>
          </cell>
          <cell r="L25">
            <v>0</v>
          </cell>
          <cell r="M25">
            <v>46</v>
          </cell>
          <cell r="N25">
            <v>44</v>
          </cell>
          <cell r="O25">
            <v>2</v>
          </cell>
          <cell r="P25">
            <v>81</v>
          </cell>
          <cell r="Q25">
            <v>78</v>
          </cell>
          <cell r="R25">
            <v>3</v>
          </cell>
          <cell r="S25">
            <v>92</v>
          </cell>
          <cell r="T25">
            <v>90</v>
          </cell>
          <cell r="U25">
            <v>2</v>
          </cell>
          <cell r="V25">
            <v>95</v>
          </cell>
          <cell r="W25">
            <v>93</v>
          </cell>
          <cell r="X25">
            <v>2</v>
          </cell>
        </row>
        <row r="26">
          <cell r="A26" t="str">
            <v>REIMS</v>
          </cell>
          <cell r="B26" t="str">
            <v>AUBE</v>
          </cell>
          <cell r="C26" t="str">
            <v>LYCEE LA SALLE</v>
          </cell>
          <cell r="D26" t="str">
            <v>TROYES</v>
          </cell>
          <cell r="E26" t="str">
            <v>0100059K</v>
          </cell>
          <cell r="F26" t="str">
            <v>10387</v>
          </cell>
          <cell r="G26" t="str">
            <v>PR</v>
          </cell>
          <cell r="H26" t="str">
            <v>F</v>
          </cell>
          <cell r="I26">
            <v>59</v>
          </cell>
          <cell r="J26">
            <v>95</v>
          </cell>
          <cell r="K26">
            <v>92</v>
          </cell>
          <cell r="L26">
            <v>3</v>
          </cell>
          <cell r="M26">
            <v>54</v>
          </cell>
          <cell r="N26">
            <v>42</v>
          </cell>
          <cell r="O26">
            <v>12</v>
          </cell>
          <cell r="P26">
            <v>62</v>
          </cell>
          <cell r="Q26">
            <v>62</v>
          </cell>
          <cell r="R26">
            <v>0</v>
          </cell>
          <cell r="S26">
            <v>84</v>
          </cell>
          <cell r="T26">
            <v>86</v>
          </cell>
          <cell r="U26">
            <v>-2</v>
          </cell>
          <cell r="V26">
            <v>95</v>
          </cell>
          <cell r="W26">
            <v>92</v>
          </cell>
          <cell r="X26">
            <v>3</v>
          </cell>
        </row>
        <row r="27">
          <cell r="A27" t="str">
            <v>REIMS</v>
          </cell>
          <cell r="B27" t="str">
            <v>AUBE</v>
          </cell>
          <cell r="C27" t="str">
            <v>LYCEE EDOUARD HERRIOT</v>
          </cell>
          <cell r="D27" t="str">
            <v>STE SAVINE</v>
          </cell>
          <cell r="E27" t="str">
            <v>0101016A</v>
          </cell>
          <cell r="F27" t="str">
            <v>10362</v>
          </cell>
          <cell r="G27" t="str">
            <v>PU</v>
          </cell>
          <cell r="H27" t="str">
            <v>A</v>
          </cell>
          <cell r="I27">
            <v>231</v>
          </cell>
          <cell r="J27">
            <v>94</v>
          </cell>
          <cell r="K27">
            <v>94</v>
          </cell>
          <cell r="L27">
            <v>0</v>
          </cell>
          <cell r="M27">
            <v>49</v>
          </cell>
          <cell r="N27">
            <v>56</v>
          </cell>
          <cell r="O27">
            <v>-7</v>
          </cell>
          <cell r="P27">
            <v>67</v>
          </cell>
          <cell r="Q27">
            <v>70</v>
          </cell>
          <cell r="R27">
            <v>-3</v>
          </cell>
          <cell r="S27">
            <v>92</v>
          </cell>
          <cell r="T27">
            <v>92</v>
          </cell>
          <cell r="U27">
            <v>0</v>
          </cell>
          <cell r="V27">
            <v>96</v>
          </cell>
          <cell r="W27">
            <v>96</v>
          </cell>
          <cell r="X27">
            <v>0</v>
          </cell>
        </row>
        <row r="28">
          <cell r="A28" t="str">
            <v>REIMS</v>
          </cell>
          <cell r="B28" t="str">
            <v>MARNE</v>
          </cell>
          <cell r="C28" t="str">
            <v>LYCEE PIERRE BAYEN</v>
          </cell>
          <cell r="D28" t="str">
            <v>CHALONS EN CHAMPAGNE</v>
          </cell>
          <cell r="E28" t="str">
            <v>0510006E</v>
          </cell>
          <cell r="F28" t="str">
            <v>51108</v>
          </cell>
          <cell r="G28" t="str">
            <v>PU</v>
          </cell>
          <cell r="H28" t="str">
            <v>A</v>
          </cell>
          <cell r="I28">
            <v>250</v>
          </cell>
          <cell r="J28">
            <v>89</v>
          </cell>
          <cell r="K28">
            <v>92</v>
          </cell>
          <cell r="L28">
            <v>-3</v>
          </cell>
          <cell r="M28">
            <v>52</v>
          </cell>
          <cell r="N28">
            <v>52</v>
          </cell>
          <cell r="O28">
            <v>0</v>
          </cell>
          <cell r="P28">
            <v>83</v>
          </cell>
          <cell r="Q28">
            <v>73</v>
          </cell>
          <cell r="R28">
            <v>10</v>
          </cell>
          <cell r="S28">
            <v>93</v>
          </cell>
          <cell r="T28">
            <v>91</v>
          </cell>
          <cell r="U28">
            <v>2</v>
          </cell>
          <cell r="V28">
            <v>96</v>
          </cell>
          <cell r="W28">
            <v>95</v>
          </cell>
          <cell r="X28">
            <v>1</v>
          </cell>
        </row>
        <row r="29">
          <cell r="A29" t="str">
            <v>REIMS</v>
          </cell>
          <cell r="B29" t="str">
            <v>MARNE</v>
          </cell>
          <cell r="C29" t="str">
            <v>LYCEE ETIENNE OEHMICHEN (GENERAL ET TECHNO.)</v>
          </cell>
          <cell r="D29" t="str">
            <v>CHALONS EN CHAMPAGNE</v>
          </cell>
          <cell r="E29" t="str">
            <v>0510007F</v>
          </cell>
          <cell r="F29" t="str">
            <v>51108</v>
          </cell>
          <cell r="G29" t="str">
            <v>PU</v>
          </cell>
          <cell r="H29" t="str">
            <v>F</v>
          </cell>
          <cell r="I29">
            <v>186</v>
          </cell>
          <cell r="J29">
            <v>89</v>
          </cell>
          <cell r="K29">
            <v>91</v>
          </cell>
          <cell r="L29">
            <v>-2</v>
          </cell>
          <cell r="M29">
            <v>42</v>
          </cell>
          <cell r="N29">
            <v>43</v>
          </cell>
          <cell r="O29">
            <v>-1</v>
          </cell>
          <cell r="P29">
            <v>76</v>
          </cell>
          <cell r="Q29">
            <v>68</v>
          </cell>
          <cell r="R29">
            <v>8</v>
          </cell>
          <cell r="S29">
            <v>93</v>
          </cell>
          <cell r="T29">
            <v>90</v>
          </cell>
          <cell r="U29">
            <v>3</v>
          </cell>
          <cell r="V29">
            <v>99</v>
          </cell>
          <cell r="W29">
            <v>96</v>
          </cell>
          <cell r="X29">
            <v>3</v>
          </cell>
        </row>
        <row r="30">
          <cell r="A30" t="str">
            <v>REIMS</v>
          </cell>
          <cell r="B30" t="str">
            <v>MARNE</v>
          </cell>
          <cell r="C30" t="str">
            <v>LYCEE HUGUES LIBERGIER</v>
          </cell>
          <cell r="D30" t="str">
            <v>REIMS</v>
          </cell>
          <cell r="E30" t="str">
            <v>0510035L</v>
          </cell>
          <cell r="F30" t="str">
            <v>51454</v>
          </cell>
          <cell r="G30" t="str">
            <v>PU</v>
          </cell>
          <cell r="H30" t="str">
            <v>G</v>
          </cell>
          <cell r="I30">
            <v>368</v>
          </cell>
          <cell r="J30">
            <v>87</v>
          </cell>
          <cell r="K30">
            <v>86</v>
          </cell>
          <cell r="L30">
            <v>1</v>
          </cell>
          <cell r="M30">
            <v>35</v>
          </cell>
          <cell r="N30">
            <v>34</v>
          </cell>
          <cell r="O30">
            <v>1</v>
          </cell>
          <cell r="P30">
            <v>75</v>
          </cell>
          <cell r="Q30">
            <v>72</v>
          </cell>
          <cell r="R30">
            <v>3</v>
          </cell>
          <cell r="S30">
            <v>91</v>
          </cell>
          <cell r="T30">
            <v>88</v>
          </cell>
          <cell r="U30">
            <v>3</v>
          </cell>
          <cell r="V30">
            <v>94</v>
          </cell>
          <cell r="W30">
            <v>93</v>
          </cell>
          <cell r="X30">
            <v>1</v>
          </cell>
        </row>
        <row r="31">
          <cell r="A31" t="str">
            <v>REIMS</v>
          </cell>
          <cell r="B31" t="str">
            <v>MARNE</v>
          </cell>
          <cell r="C31" t="str">
            <v>LYCEE EUROPEEN STEPHANE HESSEL (GENERAL ET TECHNO.)</v>
          </cell>
          <cell r="D31" t="str">
            <v>EPERNAY</v>
          </cell>
          <cell r="E31" t="str">
            <v>0510068X</v>
          </cell>
          <cell r="F31" t="str">
            <v>51230</v>
          </cell>
          <cell r="G31" t="str">
            <v>PU</v>
          </cell>
          <cell r="H31" t="str">
            <v>C</v>
          </cell>
          <cell r="I31">
            <v>488</v>
          </cell>
          <cell r="J31">
            <v>91</v>
          </cell>
          <cell r="K31">
            <v>90</v>
          </cell>
          <cell r="L31">
            <v>1</v>
          </cell>
          <cell r="M31">
            <v>43</v>
          </cell>
          <cell r="N31">
            <v>44</v>
          </cell>
          <cell r="O31">
            <v>-1</v>
          </cell>
          <cell r="P31">
            <v>90</v>
          </cell>
          <cell r="Q31">
            <v>81</v>
          </cell>
          <cell r="R31">
            <v>9</v>
          </cell>
          <cell r="S31">
            <v>94</v>
          </cell>
          <cell r="T31">
            <v>92</v>
          </cell>
          <cell r="U31">
            <v>2</v>
          </cell>
          <cell r="V31">
            <v>97</v>
          </cell>
          <cell r="W31">
            <v>95</v>
          </cell>
          <cell r="X31">
            <v>2</v>
          </cell>
        </row>
        <row r="32">
          <cell r="A32" t="str">
            <v>REIMS</v>
          </cell>
          <cell r="B32" t="str">
            <v>MARNE</v>
          </cell>
          <cell r="C32" t="str">
            <v>LYCEE JEAN XXIII</v>
          </cell>
          <cell r="D32" t="str">
            <v>REIMS</v>
          </cell>
          <cell r="E32" t="str">
            <v>0511130B</v>
          </cell>
          <cell r="F32" t="str">
            <v>51454</v>
          </cell>
          <cell r="G32" t="str">
            <v>PR</v>
          </cell>
          <cell r="H32" t="str">
            <v>A</v>
          </cell>
          <cell r="I32">
            <v>190</v>
          </cell>
          <cell r="J32">
            <v>97</v>
          </cell>
          <cell r="K32">
            <v>97</v>
          </cell>
          <cell r="L32">
            <v>0</v>
          </cell>
          <cell r="M32">
            <v>66</v>
          </cell>
          <cell r="N32">
            <v>71</v>
          </cell>
          <cell r="O32">
            <v>-5</v>
          </cell>
          <cell r="P32">
            <v>74</v>
          </cell>
          <cell r="Q32">
            <v>79</v>
          </cell>
          <cell r="R32">
            <v>-5</v>
          </cell>
          <cell r="S32">
            <v>92</v>
          </cell>
          <cell r="T32">
            <v>94</v>
          </cell>
          <cell r="U32">
            <v>-2</v>
          </cell>
          <cell r="V32">
            <v>98</v>
          </cell>
          <cell r="W32">
            <v>98</v>
          </cell>
          <cell r="X32">
            <v>0</v>
          </cell>
        </row>
        <row r="33">
          <cell r="A33" t="str">
            <v>REIMS</v>
          </cell>
          <cell r="B33" t="str">
            <v>MARNE</v>
          </cell>
          <cell r="C33" t="str">
            <v>LYCEE SACRE-COEUR</v>
          </cell>
          <cell r="D33" t="str">
            <v>REIMS</v>
          </cell>
          <cell r="E33" t="str">
            <v>0511142P</v>
          </cell>
          <cell r="F33" t="str">
            <v>51454</v>
          </cell>
          <cell r="G33" t="str">
            <v>PR</v>
          </cell>
          <cell r="H33" t="str">
            <v>A</v>
          </cell>
          <cell r="I33">
            <v>189</v>
          </cell>
          <cell r="J33">
            <v>99</v>
          </cell>
          <cell r="K33">
            <v>97</v>
          </cell>
          <cell r="L33">
            <v>2</v>
          </cell>
          <cell r="M33">
            <v>69</v>
          </cell>
          <cell r="N33">
            <v>68</v>
          </cell>
          <cell r="O33">
            <v>1</v>
          </cell>
          <cell r="P33">
            <v>86</v>
          </cell>
          <cell r="Q33">
            <v>83</v>
          </cell>
          <cell r="R33">
            <v>3</v>
          </cell>
          <cell r="S33">
            <v>97</v>
          </cell>
          <cell r="T33">
            <v>94</v>
          </cell>
          <cell r="U33">
            <v>3</v>
          </cell>
          <cell r="V33">
            <v>99</v>
          </cell>
          <cell r="W33">
            <v>98</v>
          </cell>
          <cell r="X33">
            <v>1</v>
          </cell>
        </row>
        <row r="34">
          <cell r="A34" t="str">
            <v>REIMS</v>
          </cell>
          <cell r="B34" t="str">
            <v>MARNE</v>
          </cell>
          <cell r="C34" t="str">
            <v>LYCEE FREDERIC OZANAM</v>
          </cell>
          <cell r="D34" t="str">
            <v>CHALONS EN CHAMPAGNE</v>
          </cell>
          <cell r="E34" t="str">
            <v>0511147V</v>
          </cell>
          <cell r="F34" t="str">
            <v>51108</v>
          </cell>
          <cell r="G34" t="str">
            <v>PR</v>
          </cell>
          <cell r="H34" t="str">
            <v>C</v>
          </cell>
          <cell r="I34">
            <v>195</v>
          </cell>
          <cell r="J34">
            <v>98</v>
          </cell>
          <cell r="K34">
            <v>95</v>
          </cell>
          <cell r="L34">
            <v>3</v>
          </cell>
          <cell r="M34">
            <v>63</v>
          </cell>
          <cell r="N34">
            <v>59</v>
          </cell>
          <cell r="O34">
            <v>4</v>
          </cell>
          <cell r="P34">
            <v>86</v>
          </cell>
          <cell r="Q34">
            <v>84</v>
          </cell>
          <cell r="R34">
            <v>2</v>
          </cell>
          <cell r="S34">
            <v>92</v>
          </cell>
          <cell r="T34">
            <v>94</v>
          </cell>
          <cell r="U34">
            <v>-2</v>
          </cell>
          <cell r="V34">
            <v>99</v>
          </cell>
          <cell r="W34">
            <v>97</v>
          </cell>
          <cell r="X34">
            <v>2</v>
          </cell>
        </row>
        <row r="35">
          <cell r="A35" t="str">
            <v>REIMS</v>
          </cell>
          <cell r="B35" t="str">
            <v>MARNE</v>
          </cell>
          <cell r="C35" t="str">
            <v>LYCEE COLBERT</v>
          </cell>
          <cell r="D35" t="str">
            <v>REIMS</v>
          </cell>
          <cell r="E35" t="str">
            <v>0511901P</v>
          </cell>
          <cell r="F35" t="str">
            <v>51454</v>
          </cell>
          <cell r="G35" t="str">
            <v>PU</v>
          </cell>
          <cell r="H35" t="str">
            <v>B</v>
          </cell>
          <cell r="I35">
            <v>107</v>
          </cell>
          <cell r="J35">
            <v>78</v>
          </cell>
          <cell r="K35">
            <v>79</v>
          </cell>
          <cell r="L35">
            <v>-1</v>
          </cell>
          <cell r="M35">
            <v>28</v>
          </cell>
          <cell r="N35">
            <v>26</v>
          </cell>
          <cell r="O35">
            <v>2</v>
          </cell>
          <cell r="P35">
            <v>65</v>
          </cell>
          <cell r="Q35">
            <v>72</v>
          </cell>
          <cell r="R35">
            <v>-7</v>
          </cell>
          <cell r="S35">
            <v>83</v>
          </cell>
          <cell r="T35">
            <v>83</v>
          </cell>
          <cell r="U35">
            <v>0</v>
          </cell>
          <cell r="V35">
            <v>86</v>
          </cell>
          <cell r="W35">
            <v>87</v>
          </cell>
          <cell r="X35">
            <v>-1</v>
          </cell>
        </row>
        <row r="36">
          <cell r="A36" t="str">
            <v>REIMS</v>
          </cell>
          <cell r="B36" t="str">
            <v>MARNE</v>
          </cell>
          <cell r="C36" t="str">
            <v>LYCEE MARC CHAGALL</v>
          </cell>
          <cell r="D36" t="str">
            <v>REIMS</v>
          </cell>
          <cell r="E36" t="str">
            <v>0511926S</v>
          </cell>
          <cell r="F36" t="str">
            <v>51454</v>
          </cell>
          <cell r="G36" t="str">
            <v>PU</v>
          </cell>
          <cell r="H36" t="str">
            <v>D</v>
          </cell>
          <cell r="I36">
            <v>318</v>
          </cell>
          <cell r="J36">
            <v>95</v>
          </cell>
          <cell r="K36">
            <v>96</v>
          </cell>
          <cell r="L36">
            <v>-1</v>
          </cell>
          <cell r="M36">
            <v>62</v>
          </cell>
          <cell r="N36">
            <v>66</v>
          </cell>
          <cell r="O36">
            <v>-4</v>
          </cell>
          <cell r="P36">
            <v>83</v>
          </cell>
          <cell r="Q36">
            <v>81</v>
          </cell>
          <cell r="R36">
            <v>2</v>
          </cell>
          <cell r="S36">
            <v>96</v>
          </cell>
          <cell r="T36">
            <v>94</v>
          </cell>
          <cell r="U36">
            <v>2</v>
          </cell>
          <cell r="V36">
            <v>98</v>
          </cell>
          <cell r="W36">
            <v>98</v>
          </cell>
          <cell r="X36">
            <v>0</v>
          </cell>
        </row>
        <row r="37">
          <cell r="A37" t="str">
            <v>REIMS</v>
          </cell>
          <cell r="B37" t="str">
            <v>HAUTE MARNE</v>
          </cell>
          <cell r="C37" t="str">
            <v>LYCEE BLAISE PASCAL</v>
          </cell>
          <cell r="D37" t="str">
            <v>ST DIZIER</v>
          </cell>
          <cell r="E37" t="str">
            <v>0520028Y</v>
          </cell>
          <cell r="F37" t="str">
            <v>52448</v>
          </cell>
          <cell r="G37" t="str">
            <v>PU</v>
          </cell>
          <cell r="H37" t="str">
            <v>F</v>
          </cell>
          <cell r="I37">
            <v>101</v>
          </cell>
          <cell r="J37">
            <v>90</v>
          </cell>
          <cell r="K37">
            <v>90</v>
          </cell>
          <cell r="L37">
            <v>0</v>
          </cell>
          <cell r="M37">
            <v>49</v>
          </cell>
          <cell r="N37">
            <v>42</v>
          </cell>
          <cell r="O37">
            <v>7</v>
          </cell>
          <cell r="P37">
            <v>65</v>
          </cell>
          <cell r="Q37">
            <v>70</v>
          </cell>
          <cell r="R37">
            <v>-5</v>
          </cell>
          <cell r="S37">
            <v>90</v>
          </cell>
          <cell r="T37">
            <v>92</v>
          </cell>
          <cell r="U37">
            <v>-2</v>
          </cell>
          <cell r="V37">
            <v>98</v>
          </cell>
          <cell r="W37">
            <v>96</v>
          </cell>
          <cell r="X37">
            <v>2</v>
          </cell>
        </row>
        <row r="38">
          <cell r="A38" t="str">
            <v>REIMS</v>
          </cell>
          <cell r="B38" t="str">
            <v>HAUTE MARNE</v>
          </cell>
          <cell r="C38" t="str">
            <v>LYCEE ESTIC</v>
          </cell>
          <cell r="D38" t="str">
            <v>ST DIZIER</v>
          </cell>
          <cell r="E38" t="str">
            <v>0520679F</v>
          </cell>
          <cell r="F38" t="str">
            <v>52448</v>
          </cell>
          <cell r="G38" t="str">
            <v>PR</v>
          </cell>
          <cell r="H38" t="str">
            <v>C</v>
          </cell>
          <cell r="I38">
            <v>142</v>
          </cell>
          <cell r="J38">
            <v>93</v>
          </cell>
          <cell r="K38">
            <v>94</v>
          </cell>
          <cell r="L38">
            <v>-1</v>
          </cell>
          <cell r="M38">
            <v>61</v>
          </cell>
          <cell r="N38">
            <v>56</v>
          </cell>
          <cell r="O38">
            <v>5</v>
          </cell>
          <cell r="P38">
            <v>83</v>
          </cell>
          <cell r="Q38">
            <v>83</v>
          </cell>
          <cell r="R38">
            <v>0</v>
          </cell>
          <cell r="S38">
            <v>92</v>
          </cell>
          <cell r="T38">
            <v>92</v>
          </cell>
          <cell r="U38">
            <v>0</v>
          </cell>
          <cell r="V38">
            <v>96</v>
          </cell>
          <cell r="W38">
            <v>96</v>
          </cell>
          <cell r="X38">
            <v>0</v>
          </cell>
        </row>
        <row r="39">
          <cell r="A39" t="str">
            <v>REIMS</v>
          </cell>
          <cell r="B39" t="str">
            <v>HAUTE MARNE</v>
          </cell>
          <cell r="C39" t="str">
            <v>LYCEE EDME BOUCHARDON</v>
          </cell>
          <cell r="D39" t="str">
            <v>CHAUMONT</v>
          </cell>
          <cell r="E39" t="str">
            <v>0520844K</v>
          </cell>
          <cell r="F39" t="str">
            <v>52121</v>
          </cell>
          <cell r="G39" t="str">
            <v>PU</v>
          </cell>
          <cell r="H39" t="str">
            <v>C</v>
          </cell>
          <cell r="I39">
            <v>229</v>
          </cell>
          <cell r="J39">
            <v>92</v>
          </cell>
          <cell r="K39">
            <v>91</v>
          </cell>
          <cell r="L39">
            <v>1</v>
          </cell>
          <cell r="M39">
            <v>48</v>
          </cell>
          <cell r="N39">
            <v>44</v>
          </cell>
          <cell r="O39">
            <v>4</v>
          </cell>
          <cell r="P39">
            <v>86</v>
          </cell>
          <cell r="Q39">
            <v>82</v>
          </cell>
          <cell r="R39">
            <v>4</v>
          </cell>
          <cell r="S39">
            <v>94</v>
          </cell>
          <cell r="T39">
            <v>92</v>
          </cell>
          <cell r="U39">
            <v>2</v>
          </cell>
          <cell r="V39">
            <v>96</v>
          </cell>
          <cell r="W39">
            <v>95</v>
          </cell>
          <cell r="X39">
            <v>1</v>
          </cell>
        </row>
        <row r="40">
          <cell r="A40" t="str">
            <v>REIMS</v>
          </cell>
          <cell r="B40" t="str">
            <v>HAUTE MARNE</v>
          </cell>
          <cell r="C40" t="str">
            <v>LYCEE CHARLES DE GAULLE (GENERAL ET TECHNO.)</v>
          </cell>
          <cell r="D40" t="str">
            <v>CHAUMONT</v>
          </cell>
          <cell r="E40" t="str">
            <v>0521032P</v>
          </cell>
          <cell r="F40" t="str">
            <v>52121</v>
          </cell>
          <cell r="G40" t="str">
            <v>PU</v>
          </cell>
          <cell r="H40" t="str">
            <v>F</v>
          </cell>
          <cell r="I40">
            <v>212</v>
          </cell>
          <cell r="J40">
            <v>91</v>
          </cell>
          <cell r="K40">
            <v>94</v>
          </cell>
          <cell r="L40">
            <v>-3</v>
          </cell>
          <cell r="M40">
            <v>58</v>
          </cell>
          <cell r="N40">
            <v>54</v>
          </cell>
          <cell r="O40">
            <v>4</v>
          </cell>
          <cell r="P40">
            <v>76</v>
          </cell>
          <cell r="Q40">
            <v>74</v>
          </cell>
          <cell r="R40">
            <v>2</v>
          </cell>
          <cell r="S40">
            <v>93</v>
          </cell>
          <cell r="T40">
            <v>93</v>
          </cell>
          <cell r="U40">
            <v>0</v>
          </cell>
          <cell r="V40">
            <v>96</v>
          </cell>
          <cell r="W40">
            <v>98</v>
          </cell>
          <cell r="X40">
            <v>-2</v>
          </cell>
        </row>
        <row r="41">
          <cell r="A41" t="str">
            <v>REIMS</v>
          </cell>
          <cell r="B41" t="str">
            <v>ARDENNES</v>
          </cell>
          <cell r="C41" t="str">
            <v>LYCEE MABILLON</v>
          </cell>
          <cell r="D41" t="str">
            <v>SEDAN</v>
          </cell>
          <cell r="E41" t="str">
            <v>0080081V</v>
          </cell>
          <cell r="F41" t="str">
            <v>08409</v>
          </cell>
          <cell r="G41" t="str">
            <v>PR</v>
          </cell>
          <cell r="H41" t="str">
            <v>A</v>
          </cell>
          <cell r="I41">
            <v>75</v>
          </cell>
          <cell r="J41">
            <v>99</v>
          </cell>
          <cell r="K41">
            <v>95</v>
          </cell>
          <cell r="L41">
            <v>4</v>
          </cell>
          <cell r="M41">
            <v>60</v>
          </cell>
          <cell r="N41">
            <v>61</v>
          </cell>
          <cell r="O41">
            <v>-1</v>
          </cell>
          <cell r="P41">
            <v>80</v>
          </cell>
          <cell r="Q41">
            <v>77</v>
          </cell>
          <cell r="R41">
            <v>3</v>
          </cell>
          <cell r="S41">
            <v>97</v>
          </cell>
          <cell r="T41">
            <v>93</v>
          </cell>
          <cell r="U41">
            <v>4</v>
          </cell>
          <cell r="V41">
            <v>100</v>
          </cell>
          <cell r="W41">
            <v>97</v>
          </cell>
          <cell r="X41">
            <v>3</v>
          </cell>
        </row>
        <row r="42">
          <cell r="A42" t="str">
            <v>REIMS</v>
          </cell>
          <cell r="B42" t="str">
            <v>ARDENNES</v>
          </cell>
          <cell r="C42" t="str">
            <v>LYCEE SAINT PAUL (GENERAL ET TECHNO.)</v>
          </cell>
          <cell r="D42" t="str">
            <v>CHARLEVILLE MEZIERES</v>
          </cell>
          <cell r="E42" t="str">
            <v>0080082W</v>
          </cell>
          <cell r="F42" t="str">
            <v>08105</v>
          </cell>
          <cell r="G42" t="str">
            <v>PR</v>
          </cell>
          <cell r="H42" t="str">
            <v>B</v>
          </cell>
          <cell r="I42">
            <v>101</v>
          </cell>
          <cell r="J42">
            <v>98</v>
          </cell>
          <cell r="K42">
            <v>94</v>
          </cell>
          <cell r="L42">
            <v>4</v>
          </cell>
          <cell r="M42">
            <v>52</v>
          </cell>
          <cell r="N42">
            <v>52</v>
          </cell>
          <cell r="O42">
            <v>0</v>
          </cell>
          <cell r="P42">
            <v>86</v>
          </cell>
          <cell r="Q42">
            <v>83</v>
          </cell>
          <cell r="R42">
            <v>3</v>
          </cell>
          <cell r="S42">
            <v>96</v>
          </cell>
          <cell r="T42">
            <v>93</v>
          </cell>
          <cell r="U42">
            <v>3</v>
          </cell>
          <cell r="V42">
            <v>100</v>
          </cell>
          <cell r="W42">
            <v>97</v>
          </cell>
          <cell r="X42">
            <v>3</v>
          </cell>
        </row>
        <row r="43">
          <cell r="A43" t="str">
            <v>REIMS</v>
          </cell>
          <cell r="B43" t="str">
            <v>MARNE</v>
          </cell>
          <cell r="C43" t="str">
            <v>LYCEE ST MICHEL (GENERAL ET TECHNO.)</v>
          </cell>
          <cell r="D43" t="str">
            <v>REIMS</v>
          </cell>
          <cell r="E43" t="str">
            <v>0511145T</v>
          </cell>
          <cell r="F43" t="str">
            <v>51454</v>
          </cell>
          <cell r="G43" t="str">
            <v>PR</v>
          </cell>
          <cell r="H43" t="str">
            <v>G</v>
          </cell>
          <cell r="I43">
            <v>101</v>
          </cell>
          <cell r="J43">
            <v>96</v>
          </cell>
          <cell r="K43">
            <v>91</v>
          </cell>
          <cell r="L43">
            <v>5</v>
          </cell>
          <cell r="M43">
            <v>39</v>
          </cell>
          <cell r="N43">
            <v>45</v>
          </cell>
          <cell r="O43">
            <v>-6</v>
          </cell>
          <cell r="P43">
            <v>82</v>
          </cell>
          <cell r="Q43">
            <v>75</v>
          </cell>
          <cell r="R43">
            <v>7</v>
          </cell>
          <cell r="S43">
            <v>91</v>
          </cell>
          <cell r="T43">
            <v>90</v>
          </cell>
          <cell r="U43">
            <v>1</v>
          </cell>
          <cell r="V43">
            <v>98</v>
          </cell>
          <cell r="W43">
            <v>95</v>
          </cell>
          <cell r="X43">
            <v>3</v>
          </cell>
        </row>
        <row r="44">
          <cell r="A44" t="str">
            <v>REIMS</v>
          </cell>
          <cell r="B44" t="str">
            <v>MARNE</v>
          </cell>
          <cell r="C44" t="str">
            <v>LYCEE GEORGES BRIERE (GENERAL ET TECHNO.)</v>
          </cell>
          <cell r="D44" t="str">
            <v>REIMS</v>
          </cell>
          <cell r="E44" t="str">
            <v>0511884W</v>
          </cell>
          <cell r="F44" t="str">
            <v>51454</v>
          </cell>
          <cell r="G44" t="str">
            <v>PU</v>
          </cell>
          <cell r="H44" t="str">
            <v>C</v>
          </cell>
          <cell r="I44">
            <v>23</v>
          </cell>
          <cell r="J44">
            <v>78</v>
          </cell>
          <cell r="K44">
            <v>69</v>
          </cell>
          <cell r="L44">
            <v>9</v>
          </cell>
          <cell r="M44">
            <v>17</v>
          </cell>
          <cell r="N44">
            <v>17</v>
          </cell>
          <cell r="O44">
            <v>0</v>
          </cell>
          <cell r="P44">
            <v>66</v>
          </cell>
          <cell r="Q44">
            <v>38</v>
          </cell>
          <cell r="R44">
            <v>28</v>
          </cell>
          <cell r="S44">
            <v>66</v>
          </cell>
          <cell r="T44">
            <v>55</v>
          </cell>
          <cell r="U44">
            <v>11</v>
          </cell>
          <cell r="V44">
            <v>69</v>
          </cell>
          <cell r="W44">
            <v>64</v>
          </cell>
          <cell r="X44">
            <v>5</v>
          </cell>
        </row>
        <row r="45">
          <cell r="A45" t="str">
            <v>REIMS</v>
          </cell>
          <cell r="B45" t="str">
            <v>HAUTE MARNE</v>
          </cell>
          <cell r="C45" t="str">
            <v>LYCEE PHILIPPE LEBON</v>
          </cell>
          <cell r="D45" t="str">
            <v>JOINVILLE</v>
          </cell>
          <cell r="E45" t="str">
            <v>0520019N</v>
          </cell>
          <cell r="F45" t="str">
            <v>52250</v>
          </cell>
          <cell r="G45" t="str">
            <v>PU</v>
          </cell>
          <cell r="H45" t="str">
            <v>F</v>
          </cell>
          <cell r="I45">
            <v>73</v>
          </cell>
          <cell r="J45">
            <v>90</v>
          </cell>
          <cell r="K45">
            <v>83</v>
          </cell>
          <cell r="L45">
            <v>7</v>
          </cell>
          <cell r="M45">
            <v>55</v>
          </cell>
          <cell r="N45">
            <v>35</v>
          </cell>
          <cell r="O45">
            <v>20</v>
          </cell>
          <cell r="P45">
            <v>82</v>
          </cell>
          <cell r="Q45">
            <v>69</v>
          </cell>
          <cell r="R45">
            <v>13</v>
          </cell>
          <cell r="S45">
            <v>93</v>
          </cell>
          <cell r="T45">
            <v>90</v>
          </cell>
          <cell r="U45">
            <v>3</v>
          </cell>
          <cell r="V45">
            <v>94</v>
          </cell>
          <cell r="W45">
            <v>95</v>
          </cell>
          <cell r="X45">
            <v>-1</v>
          </cell>
        </row>
        <row r="46">
          <cell r="A46" t="str">
            <v>REIMS</v>
          </cell>
          <cell r="B46" t="str">
            <v>HAUTE MARNE</v>
          </cell>
          <cell r="C46" t="str">
            <v>LYCEE DIDEROT (GENERAL ET TECHNO.)</v>
          </cell>
          <cell r="D46" t="str">
            <v>LANGRES</v>
          </cell>
          <cell r="E46" t="str">
            <v>0520021R</v>
          </cell>
          <cell r="F46" t="str">
            <v>52269</v>
          </cell>
          <cell r="G46" t="str">
            <v>PU</v>
          </cell>
          <cell r="H46" t="str">
            <v>C</v>
          </cell>
          <cell r="I46">
            <v>214</v>
          </cell>
          <cell r="J46">
            <v>94</v>
          </cell>
          <cell r="K46">
            <v>94</v>
          </cell>
          <cell r="L46">
            <v>0</v>
          </cell>
          <cell r="M46">
            <v>58</v>
          </cell>
          <cell r="N46">
            <v>55</v>
          </cell>
          <cell r="O46">
            <v>3</v>
          </cell>
          <cell r="P46">
            <v>92</v>
          </cell>
          <cell r="Q46">
            <v>83</v>
          </cell>
          <cell r="R46">
            <v>9</v>
          </cell>
          <cell r="S46">
            <v>97</v>
          </cell>
          <cell r="T46">
            <v>93</v>
          </cell>
          <cell r="U46">
            <v>4</v>
          </cell>
          <cell r="V46">
            <v>98</v>
          </cell>
          <cell r="W46">
            <v>96</v>
          </cell>
          <cell r="X46">
            <v>2</v>
          </cell>
        </row>
        <row r="47">
          <cell r="A47" t="str">
            <v>REIMS</v>
          </cell>
          <cell r="B47" t="str">
            <v>AUBE</v>
          </cell>
          <cell r="C47" t="str">
            <v>LYCEE GASTON BACHELARD (GENERAL ET TECHNO.)</v>
          </cell>
          <cell r="D47" t="str">
            <v>BAR SUR AUBE</v>
          </cell>
          <cell r="E47" t="str">
            <v>0100003Z</v>
          </cell>
          <cell r="F47" t="str">
            <v>10033</v>
          </cell>
          <cell r="G47" t="str">
            <v>PU</v>
          </cell>
          <cell r="H47" t="str">
            <v>B</v>
          </cell>
          <cell r="I47">
            <v>142</v>
          </cell>
          <cell r="J47">
            <v>89</v>
          </cell>
          <cell r="K47">
            <v>88</v>
          </cell>
          <cell r="L47">
            <v>1</v>
          </cell>
          <cell r="M47">
            <v>45</v>
          </cell>
          <cell r="N47">
            <v>38</v>
          </cell>
          <cell r="O47">
            <v>7</v>
          </cell>
          <cell r="P47">
            <v>69</v>
          </cell>
          <cell r="Q47">
            <v>79</v>
          </cell>
          <cell r="R47">
            <v>-10</v>
          </cell>
          <cell r="S47">
            <v>85</v>
          </cell>
          <cell r="T47">
            <v>92</v>
          </cell>
          <cell r="U47">
            <v>-7</v>
          </cell>
          <cell r="V47">
            <v>92</v>
          </cell>
          <cell r="W47">
            <v>95</v>
          </cell>
          <cell r="X47">
            <v>-3</v>
          </cell>
        </row>
        <row r="48">
          <cell r="A48" t="str">
            <v>REIMS</v>
          </cell>
          <cell r="B48" t="str">
            <v>AUBE</v>
          </cell>
          <cell r="C48" t="str">
            <v>LYCEE ST FRANCOIS DE SALES</v>
          </cell>
          <cell r="D48" t="str">
            <v>TROYES</v>
          </cell>
          <cell r="E48" t="str">
            <v>0100046W</v>
          </cell>
          <cell r="F48" t="str">
            <v>10387</v>
          </cell>
          <cell r="G48" t="str">
            <v>PR</v>
          </cell>
          <cell r="H48" t="str">
            <v>A</v>
          </cell>
          <cell r="I48">
            <v>126</v>
          </cell>
          <cell r="J48">
            <v>97</v>
          </cell>
          <cell r="K48">
            <v>97</v>
          </cell>
          <cell r="L48">
            <v>0</v>
          </cell>
          <cell r="M48">
            <v>74</v>
          </cell>
          <cell r="N48">
            <v>72</v>
          </cell>
          <cell r="O48">
            <v>2</v>
          </cell>
          <cell r="P48">
            <v>78</v>
          </cell>
          <cell r="Q48">
            <v>82</v>
          </cell>
          <cell r="R48">
            <v>-4</v>
          </cell>
          <cell r="S48">
            <v>90</v>
          </cell>
          <cell r="T48">
            <v>95</v>
          </cell>
          <cell r="U48">
            <v>-5</v>
          </cell>
          <cell r="V48">
            <v>98</v>
          </cell>
          <cell r="W48">
            <v>98</v>
          </cell>
          <cell r="X48">
            <v>0</v>
          </cell>
        </row>
        <row r="49">
          <cell r="A49" t="str">
            <v>REIMS</v>
          </cell>
          <cell r="B49" t="str">
            <v>AUBE</v>
          </cell>
          <cell r="C49" t="str">
            <v>LYCEE ST BERNARD</v>
          </cell>
          <cell r="D49" t="str">
            <v>TROYES</v>
          </cell>
          <cell r="E49" t="str">
            <v>0100047X</v>
          </cell>
          <cell r="F49" t="str">
            <v>10387</v>
          </cell>
          <cell r="G49" t="str">
            <v>PR</v>
          </cell>
          <cell r="H49" t="str">
            <v>A</v>
          </cell>
          <cell r="I49">
            <v>120</v>
          </cell>
          <cell r="J49">
            <v>96</v>
          </cell>
          <cell r="K49">
            <v>93</v>
          </cell>
          <cell r="L49">
            <v>3</v>
          </cell>
          <cell r="M49">
            <v>57</v>
          </cell>
          <cell r="N49">
            <v>53</v>
          </cell>
          <cell r="O49">
            <v>4</v>
          </cell>
          <cell r="P49">
            <v>70</v>
          </cell>
          <cell r="Q49">
            <v>77</v>
          </cell>
          <cell r="R49">
            <v>-7</v>
          </cell>
          <cell r="S49">
            <v>86</v>
          </cell>
          <cell r="T49">
            <v>91</v>
          </cell>
          <cell r="U49">
            <v>-5</v>
          </cell>
          <cell r="V49">
            <v>97</v>
          </cell>
          <cell r="W49">
            <v>95</v>
          </cell>
          <cell r="X49">
            <v>2</v>
          </cell>
        </row>
        <row r="50">
          <cell r="A50" t="str">
            <v>REIMS</v>
          </cell>
          <cell r="B50" t="str">
            <v>AUBE</v>
          </cell>
          <cell r="C50" t="str">
            <v>LYCEE CAMILLE CLAUDEL</v>
          </cell>
          <cell r="D50" t="str">
            <v>TROYES</v>
          </cell>
          <cell r="E50" t="str">
            <v>0101028N</v>
          </cell>
          <cell r="F50" t="str">
            <v>10387</v>
          </cell>
          <cell r="G50" t="str">
            <v>PU</v>
          </cell>
          <cell r="H50" t="str">
            <v>A</v>
          </cell>
          <cell r="I50">
            <v>241</v>
          </cell>
          <cell r="J50">
            <v>92</v>
          </cell>
          <cell r="K50">
            <v>92</v>
          </cell>
          <cell r="L50">
            <v>0</v>
          </cell>
          <cell r="M50">
            <v>62</v>
          </cell>
          <cell r="N50">
            <v>50</v>
          </cell>
          <cell r="O50">
            <v>12</v>
          </cell>
          <cell r="P50">
            <v>63</v>
          </cell>
          <cell r="Q50">
            <v>69</v>
          </cell>
          <cell r="R50">
            <v>-6</v>
          </cell>
          <cell r="S50">
            <v>85</v>
          </cell>
          <cell r="T50">
            <v>91</v>
          </cell>
          <cell r="U50">
            <v>-6</v>
          </cell>
          <cell r="V50">
            <v>93</v>
          </cell>
          <cell r="W50">
            <v>96</v>
          </cell>
          <cell r="X50">
            <v>-3</v>
          </cell>
        </row>
        <row r="51">
          <cell r="A51" t="str">
            <v>REIMS</v>
          </cell>
          <cell r="B51" t="str">
            <v>MARNE</v>
          </cell>
          <cell r="C51" t="str">
            <v>LYCEE NOTRE-DAME ST VICTOR</v>
          </cell>
          <cell r="D51" t="str">
            <v>EPERNAY</v>
          </cell>
          <cell r="E51" t="str">
            <v>0511135G</v>
          </cell>
          <cell r="F51" t="str">
            <v>51230</v>
          </cell>
          <cell r="G51" t="str">
            <v>PR</v>
          </cell>
          <cell r="H51" t="str">
            <v>A</v>
          </cell>
          <cell r="I51">
            <v>47</v>
          </cell>
          <cell r="J51">
            <v>98</v>
          </cell>
          <cell r="K51">
            <v>96</v>
          </cell>
          <cell r="L51">
            <v>2</v>
          </cell>
          <cell r="M51">
            <v>77</v>
          </cell>
          <cell r="N51">
            <v>67</v>
          </cell>
          <cell r="O51">
            <v>10</v>
          </cell>
          <cell r="P51">
            <v>64</v>
          </cell>
          <cell r="Q51">
            <v>75</v>
          </cell>
          <cell r="R51">
            <v>-11</v>
          </cell>
          <cell r="S51">
            <v>87</v>
          </cell>
          <cell r="T51">
            <v>93</v>
          </cell>
          <cell r="U51">
            <v>-6</v>
          </cell>
          <cell r="V51">
            <v>96</v>
          </cell>
          <cell r="W51">
            <v>98</v>
          </cell>
          <cell r="X51">
            <v>-2</v>
          </cell>
        </row>
        <row r="52">
          <cell r="A52" t="str">
            <v>REIMS</v>
          </cell>
          <cell r="B52" t="str">
            <v>MARNE</v>
          </cell>
          <cell r="C52" t="str">
            <v>LYCEE ST JOSEPH</v>
          </cell>
          <cell r="D52" t="str">
            <v>REIMS</v>
          </cell>
          <cell r="E52" t="str">
            <v>0511140M</v>
          </cell>
          <cell r="F52" t="str">
            <v>51454</v>
          </cell>
          <cell r="G52" t="str">
            <v>PR</v>
          </cell>
          <cell r="H52" t="str">
            <v>F</v>
          </cell>
          <cell r="I52">
            <v>114</v>
          </cell>
          <cell r="J52">
            <v>99</v>
          </cell>
          <cell r="K52">
            <v>97</v>
          </cell>
          <cell r="L52">
            <v>2</v>
          </cell>
          <cell r="M52">
            <v>66</v>
          </cell>
          <cell r="N52">
            <v>68</v>
          </cell>
          <cell r="O52">
            <v>-2</v>
          </cell>
          <cell r="P52">
            <v>65</v>
          </cell>
          <cell r="Q52">
            <v>74</v>
          </cell>
          <cell r="R52">
            <v>-9</v>
          </cell>
          <cell r="S52">
            <v>88</v>
          </cell>
          <cell r="T52">
            <v>93</v>
          </cell>
          <cell r="U52">
            <v>-5</v>
          </cell>
          <cell r="V52">
            <v>99</v>
          </cell>
          <cell r="W52">
            <v>99</v>
          </cell>
          <cell r="X52">
            <v>0</v>
          </cell>
        </row>
        <row r="53">
          <cell r="A53" t="str">
            <v>REIMS</v>
          </cell>
          <cell r="B53" t="str">
            <v>MARNE</v>
          </cell>
          <cell r="C53" t="str">
            <v>LYCEE FRANCOIS ARAGO (GENERAL ET TECHNO.)</v>
          </cell>
          <cell r="D53" t="str">
            <v>REIMS</v>
          </cell>
          <cell r="E53" t="str">
            <v>0511565Z</v>
          </cell>
          <cell r="F53" t="str">
            <v>51454</v>
          </cell>
          <cell r="G53" t="str">
            <v>PU</v>
          </cell>
          <cell r="H53" t="str">
            <v>F</v>
          </cell>
          <cell r="I53">
            <v>100</v>
          </cell>
          <cell r="J53">
            <v>87</v>
          </cell>
          <cell r="K53">
            <v>86</v>
          </cell>
          <cell r="L53">
            <v>1</v>
          </cell>
          <cell r="M53">
            <v>38</v>
          </cell>
          <cell r="N53">
            <v>37</v>
          </cell>
          <cell r="O53">
            <v>1</v>
          </cell>
          <cell r="P53">
            <v>65</v>
          </cell>
          <cell r="Q53">
            <v>64</v>
          </cell>
          <cell r="R53">
            <v>1</v>
          </cell>
          <cell r="S53">
            <v>86</v>
          </cell>
          <cell r="T53">
            <v>90</v>
          </cell>
          <cell r="U53">
            <v>-4</v>
          </cell>
          <cell r="V53">
            <v>95</v>
          </cell>
          <cell r="W53">
            <v>95</v>
          </cell>
          <cell r="X53">
            <v>0</v>
          </cell>
        </row>
      </sheetData>
      <sheetData sheetId="2"/>
      <sheetData sheetId="3">
        <row r="1">
          <cell r="A1" t="str">
            <v>Informations établissement</v>
          </cell>
          <cell r="E1" t="str">
            <v>Code
établissement</v>
          </cell>
          <cell r="F1" t="str">
            <v>Code
commune</v>
          </cell>
          <cell r="G1" t="str">
            <v>Secteur
Public=PU
Privé=PR</v>
          </cell>
          <cell r="H1" t="str">
            <v>Structure
pédagogique</v>
          </cell>
          <cell r="I1" t="str">
            <v>Nombre de
candidats
au bac</v>
          </cell>
          <cell r="J1" t="str">
            <v>Taux de réussite</v>
          </cell>
          <cell r="M1" t="str">
            <v>Taux de mentions</v>
          </cell>
          <cell r="P1" t="str">
            <v>Taux d'accès 2nde-Bac</v>
          </cell>
          <cell r="S1" t="str">
            <v>Taux d'accès 1ère-Bac</v>
          </cell>
          <cell r="V1" t="str">
            <v>Taux d'accès Terminale-Bac</v>
          </cell>
          <cell r="Y1" t="str">
            <v>Performance</v>
          </cell>
        </row>
        <row r="2">
          <cell r="A2" t="str">
            <v>Académie</v>
          </cell>
          <cell r="B2" t="str">
            <v>Département</v>
          </cell>
          <cell r="C2" t="str">
            <v>Etablissement</v>
          </cell>
          <cell r="D2" t="str">
            <v xml:space="preserve">
Ville
</v>
          </cell>
          <cell r="J2" t="str">
            <v>Constaté</v>
          </cell>
          <cell r="K2" t="str">
            <v>Attendu</v>
          </cell>
          <cell r="L2" t="str">
            <v>Valeur
ajoutée</v>
          </cell>
          <cell r="M2" t="str">
            <v>Constaté</v>
          </cell>
          <cell r="N2" t="str">
            <v>Attendu</v>
          </cell>
          <cell r="O2" t="str">
            <v>Valeur
ajoutée</v>
          </cell>
          <cell r="P2" t="str">
            <v>Constaté</v>
          </cell>
          <cell r="Q2" t="str">
            <v>Attendu</v>
          </cell>
          <cell r="R2" t="str">
            <v>Valeur
ajoutée</v>
          </cell>
          <cell r="S2" t="str">
            <v>Constaté</v>
          </cell>
          <cell r="T2" t="str">
            <v>Attendu</v>
          </cell>
          <cell r="U2" t="str">
            <v>Valeur
ajoutée</v>
          </cell>
          <cell r="V2" t="str">
            <v>Constaté</v>
          </cell>
          <cell r="W2" t="str">
            <v>Attendu</v>
          </cell>
          <cell r="X2" t="str">
            <v>Valeur
ajoutée</v>
          </cell>
        </row>
        <row r="3">
          <cell r="A3" t="str">
            <v>REIMS</v>
          </cell>
          <cell r="B3" t="str">
            <v>HAUTE MARNE</v>
          </cell>
          <cell r="C3" t="str">
            <v>LYCEE PROFESSIONNEL BLAISE PASCAL</v>
          </cell>
          <cell r="D3" t="str">
            <v>ST DIZIER</v>
          </cell>
          <cell r="E3" t="str">
            <v>0520029Z</v>
          </cell>
          <cell r="F3" t="str">
            <v>52448</v>
          </cell>
          <cell r="G3" t="str">
            <v>PU</v>
          </cell>
          <cell r="H3" t="str">
            <v>H</v>
          </cell>
          <cell r="I3">
            <v>44</v>
          </cell>
          <cell r="J3">
            <v>66</v>
          </cell>
          <cell r="K3">
            <v>75</v>
          </cell>
          <cell r="L3">
            <v>-9</v>
          </cell>
          <cell r="M3">
            <v>18</v>
          </cell>
          <cell r="N3">
            <v>31</v>
          </cell>
          <cell r="O3">
            <v>-13</v>
          </cell>
          <cell r="P3">
            <v>59</v>
          </cell>
          <cell r="Q3">
            <v>55</v>
          </cell>
          <cell r="R3">
            <v>4</v>
          </cell>
          <cell r="S3">
            <v>66</v>
          </cell>
          <cell r="T3">
            <v>66</v>
          </cell>
          <cell r="U3">
            <v>0</v>
          </cell>
          <cell r="V3">
            <v>74</v>
          </cell>
          <cell r="W3">
            <v>74</v>
          </cell>
          <cell r="X3">
            <v>0</v>
          </cell>
          <cell r="Y3" t="str">
            <v>Accompagnateur</v>
          </cell>
        </row>
        <row r="4">
          <cell r="A4" t="str">
            <v>REIMS</v>
          </cell>
          <cell r="B4" t="str">
            <v>ARDENNES</v>
          </cell>
          <cell r="C4" t="str">
            <v>LYCEE FRANCOIS BAZIN (PROFESSIONNEL)</v>
          </cell>
          <cell r="D4" t="str">
            <v>CHARLEVILLE MEZIERES</v>
          </cell>
          <cell r="E4" t="str">
            <v>0080008R</v>
          </cell>
          <cell r="F4" t="str">
            <v>08105</v>
          </cell>
          <cell r="G4" t="str">
            <v>PU</v>
          </cell>
          <cell r="H4" t="str">
            <v>H</v>
          </cell>
          <cell r="I4">
            <v>22</v>
          </cell>
          <cell r="J4">
            <v>73</v>
          </cell>
          <cell r="K4">
            <v>77</v>
          </cell>
          <cell r="L4">
            <v>-4</v>
          </cell>
          <cell r="M4">
            <v>27</v>
          </cell>
          <cell r="N4">
            <v>25</v>
          </cell>
          <cell r="O4">
            <v>2</v>
          </cell>
          <cell r="P4">
            <v>46</v>
          </cell>
          <cell r="Q4">
            <v>57</v>
          </cell>
          <cell r="R4">
            <v>-11</v>
          </cell>
          <cell r="S4">
            <v>89</v>
          </cell>
          <cell r="T4">
            <v>69</v>
          </cell>
          <cell r="U4">
            <v>20</v>
          </cell>
          <cell r="V4">
            <v>94</v>
          </cell>
          <cell r="W4">
            <v>78</v>
          </cell>
          <cell r="X4">
            <v>16</v>
          </cell>
          <cell r="Y4" t="str">
            <v>En deçà des attentes</v>
          </cell>
        </row>
        <row r="5">
          <cell r="A5" t="str">
            <v>REIMS</v>
          </cell>
          <cell r="B5" t="str">
            <v>ARDENNES</v>
          </cell>
          <cell r="C5" t="str">
            <v>LYCEE PROFESSIONNEL SIMONE VEIL</v>
          </cell>
          <cell r="D5" t="str">
            <v>CHARLEVILLE MEZIERES</v>
          </cell>
          <cell r="E5" t="str">
            <v>0080010T</v>
          </cell>
          <cell r="F5" t="str">
            <v>08105</v>
          </cell>
          <cell r="G5" t="str">
            <v>PU</v>
          </cell>
          <cell r="H5" t="str">
            <v>H</v>
          </cell>
          <cell r="I5">
            <v>119</v>
          </cell>
          <cell r="J5">
            <v>75</v>
          </cell>
          <cell r="K5">
            <v>81</v>
          </cell>
          <cell r="L5">
            <v>-6</v>
          </cell>
          <cell r="M5">
            <v>39</v>
          </cell>
          <cell r="N5">
            <v>37</v>
          </cell>
          <cell r="O5">
            <v>2</v>
          </cell>
          <cell r="P5">
            <v>48</v>
          </cell>
          <cell r="Q5">
            <v>62</v>
          </cell>
          <cell r="R5">
            <v>-14</v>
          </cell>
          <cell r="S5">
            <v>63</v>
          </cell>
          <cell r="T5">
            <v>73</v>
          </cell>
          <cell r="U5">
            <v>-10</v>
          </cell>
          <cell r="V5">
            <v>74</v>
          </cell>
          <cell r="W5">
            <v>82</v>
          </cell>
          <cell r="X5">
            <v>-8</v>
          </cell>
          <cell r="Y5" t="str">
            <v>En deçà des attentes</v>
          </cell>
        </row>
        <row r="6">
          <cell r="A6" t="str">
            <v>REIMS</v>
          </cell>
          <cell r="B6" t="str">
            <v>ARDENNES</v>
          </cell>
          <cell r="C6" t="str">
            <v>LYCEE PROFESSIONNEL CHARLES DE GONZAGUE</v>
          </cell>
          <cell r="D6" t="str">
            <v>CHARLEVILLE MEZIERES</v>
          </cell>
          <cell r="E6" t="str">
            <v>0080028M</v>
          </cell>
          <cell r="F6" t="str">
            <v>08105</v>
          </cell>
          <cell r="G6" t="str">
            <v>PU</v>
          </cell>
          <cell r="H6" t="str">
            <v>H</v>
          </cell>
          <cell r="I6">
            <v>82</v>
          </cell>
          <cell r="J6">
            <v>68</v>
          </cell>
          <cell r="K6">
            <v>76</v>
          </cell>
          <cell r="L6">
            <v>-8</v>
          </cell>
          <cell r="M6">
            <v>27</v>
          </cell>
          <cell r="N6">
            <v>28</v>
          </cell>
          <cell r="O6">
            <v>-1</v>
          </cell>
          <cell r="P6">
            <v>44</v>
          </cell>
          <cell r="Q6">
            <v>53</v>
          </cell>
          <cell r="R6">
            <v>-9</v>
          </cell>
          <cell r="S6">
            <v>64</v>
          </cell>
          <cell r="T6">
            <v>68</v>
          </cell>
          <cell r="U6">
            <v>-4</v>
          </cell>
          <cell r="V6">
            <v>77</v>
          </cell>
          <cell r="W6">
            <v>78</v>
          </cell>
          <cell r="X6">
            <v>-1</v>
          </cell>
          <cell r="Y6" t="str">
            <v>En deçà des attentes</v>
          </cell>
        </row>
        <row r="7">
          <cell r="A7" t="str">
            <v>REIMS</v>
          </cell>
          <cell r="B7" t="str">
            <v>ARDENNES</v>
          </cell>
          <cell r="C7" t="str">
            <v>LYCEE PROFESSIONNEL LE CHATEAU</v>
          </cell>
          <cell r="D7" t="str">
            <v>SEDAN</v>
          </cell>
          <cell r="E7" t="str">
            <v>0080048J</v>
          </cell>
          <cell r="F7" t="str">
            <v>08409</v>
          </cell>
          <cell r="G7" t="str">
            <v>PU</v>
          </cell>
          <cell r="H7" t="str">
            <v>H</v>
          </cell>
          <cell r="I7">
            <v>101</v>
          </cell>
          <cell r="J7">
            <v>72</v>
          </cell>
          <cell r="K7">
            <v>83</v>
          </cell>
          <cell r="L7">
            <v>-11</v>
          </cell>
          <cell r="M7">
            <v>28</v>
          </cell>
          <cell r="N7">
            <v>39</v>
          </cell>
          <cell r="O7">
            <v>-11</v>
          </cell>
          <cell r="P7">
            <v>58</v>
          </cell>
          <cell r="Q7">
            <v>62</v>
          </cell>
          <cell r="R7">
            <v>-4</v>
          </cell>
          <cell r="S7">
            <v>70</v>
          </cell>
          <cell r="T7">
            <v>73</v>
          </cell>
          <cell r="U7">
            <v>-3</v>
          </cell>
          <cell r="V7">
            <v>81</v>
          </cell>
          <cell r="W7">
            <v>82</v>
          </cell>
          <cell r="X7">
            <v>-1</v>
          </cell>
          <cell r="Y7" t="str">
            <v>En deçà des attentes</v>
          </cell>
        </row>
        <row r="8">
          <cell r="A8" t="str">
            <v>REIMS</v>
          </cell>
          <cell r="B8" t="str">
            <v>AUBE</v>
          </cell>
          <cell r="C8" t="str">
            <v>LYCEE GASTON BACHELARD (PROFESSIONNEL)</v>
          </cell>
          <cell r="D8" t="str">
            <v>BAR SUR AUBE</v>
          </cell>
          <cell r="E8" t="str">
            <v>0100003Z</v>
          </cell>
          <cell r="F8" t="str">
            <v>10033</v>
          </cell>
          <cell r="G8" t="str">
            <v>PU</v>
          </cell>
          <cell r="H8" t="str">
            <v>H</v>
          </cell>
          <cell r="I8">
            <v>38</v>
          </cell>
          <cell r="J8">
            <v>74</v>
          </cell>
          <cell r="K8">
            <v>84</v>
          </cell>
          <cell r="L8">
            <v>-10</v>
          </cell>
          <cell r="M8">
            <v>29</v>
          </cell>
          <cell r="N8">
            <v>39</v>
          </cell>
          <cell r="O8">
            <v>-10</v>
          </cell>
          <cell r="P8">
            <v>43</v>
          </cell>
          <cell r="Q8">
            <v>64</v>
          </cell>
          <cell r="R8">
            <v>-21</v>
          </cell>
          <cell r="S8">
            <v>69</v>
          </cell>
          <cell r="T8">
            <v>74</v>
          </cell>
          <cell r="U8">
            <v>-5</v>
          </cell>
          <cell r="V8">
            <v>74</v>
          </cell>
          <cell r="W8">
            <v>82</v>
          </cell>
          <cell r="X8">
            <v>-8</v>
          </cell>
          <cell r="Y8" t="str">
            <v>En deçà des attentes</v>
          </cell>
        </row>
        <row r="9">
          <cell r="A9" t="str">
            <v>REIMS</v>
          </cell>
          <cell r="B9" t="str">
            <v>AUBE</v>
          </cell>
          <cell r="C9" t="str">
            <v>LYCEE PROFESSIONNEL VAL MORE</v>
          </cell>
          <cell r="D9" t="str">
            <v>BAR SUR SEINE</v>
          </cell>
          <cell r="E9" t="str">
            <v>0100004A</v>
          </cell>
          <cell r="F9" t="str">
            <v>10034</v>
          </cell>
          <cell r="G9" t="str">
            <v>PU</v>
          </cell>
          <cell r="H9" t="str">
            <v>H</v>
          </cell>
          <cell r="I9">
            <v>61</v>
          </cell>
          <cell r="J9">
            <v>80</v>
          </cell>
          <cell r="K9">
            <v>85</v>
          </cell>
          <cell r="L9">
            <v>-5</v>
          </cell>
          <cell r="M9">
            <v>49</v>
          </cell>
          <cell r="N9">
            <v>45</v>
          </cell>
          <cell r="O9">
            <v>4</v>
          </cell>
          <cell r="P9">
            <v>58</v>
          </cell>
          <cell r="Q9">
            <v>65</v>
          </cell>
          <cell r="R9">
            <v>-7</v>
          </cell>
          <cell r="S9">
            <v>71</v>
          </cell>
          <cell r="T9">
            <v>76</v>
          </cell>
          <cell r="U9">
            <v>-5</v>
          </cell>
          <cell r="V9">
            <v>79</v>
          </cell>
          <cell r="W9">
            <v>84</v>
          </cell>
          <cell r="X9">
            <v>-5</v>
          </cell>
          <cell r="Y9" t="str">
            <v>En deçà des attentes</v>
          </cell>
        </row>
        <row r="10">
          <cell r="A10" t="str">
            <v>REIMS</v>
          </cell>
          <cell r="B10" t="str">
            <v>AUBE</v>
          </cell>
          <cell r="C10" t="str">
            <v>LYCEE LES LOMBARDS (PROFESSIONNEL)</v>
          </cell>
          <cell r="D10" t="str">
            <v>TROYES</v>
          </cell>
          <cell r="E10" t="str">
            <v>0100025Y</v>
          </cell>
          <cell r="F10" t="str">
            <v>10387</v>
          </cell>
          <cell r="G10" t="str">
            <v>PU</v>
          </cell>
          <cell r="H10" t="str">
            <v>H</v>
          </cell>
          <cell r="I10">
            <v>105</v>
          </cell>
          <cell r="J10">
            <v>69</v>
          </cell>
          <cell r="K10">
            <v>74</v>
          </cell>
          <cell r="L10">
            <v>-5</v>
          </cell>
          <cell r="M10">
            <v>26</v>
          </cell>
          <cell r="N10">
            <v>27</v>
          </cell>
          <cell r="O10">
            <v>-1</v>
          </cell>
          <cell r="P10">
            <v>46</v>
          </cell>
          <cell r="Q10">
            <v>54</v>
          </cell>
          <cell r="R10">
            <v>-8</v>
          </cell>
          <cell r="S10">
            <v>62</v>
          </cell>
          <cell r="T10">
            <v>65</v>
          </cell>
          <cell r="U10">
            <v>-3</v>
          </cell>
          <cell r="V10">
            <v>70</v>
          </cell>
          <cell r="W10">
            <v>74</v>
          </cell>
          <cell r="X10">
            <v>-4</v>
          </cell>
          <cell r="Y10" t="str">
            <v>En deçà des attentes</v>
          </cell>
        </row>
        <row r="11">
          <cell r="A11" t="str">
            <v>REIMS</v>
          </cell>
          <cell r="B11" t="str">
            <v>AUBE</v>
          </cell>
          <cell r="C11" t="str">
            <v>LYCEE PROFESSIONNEL LEONIE AVIAT</v>
          </cell>
          <cell r="D11" t="str">
            <v>TROYES</v>
          </cell>
          <cell r="E11" t="str">
            <v>0100063P</v>
          </cell>
          <cell r="F11" t="str">
            <v>10387</v>
          </cell>
          <cell r="G11" t="str">
            <v>PR</v>
          </cell>
          <cell r="H11" t="str">
            <v>H</v>
          </cell>
          <cell r="I11">
            <v>30</v>
          </cell>
          <cell r="J11">
            <v>90</v>
          </cell>
          <cell r="K11">
            <v>91</v>
          </cell>
          <cell r="L11">
            <v>-1</v>
          </cell>
          <cell r="M11">
            <v>73</v>
          </cell>
          <cell r="N11">
            <v>51</v>
          </cell>
          <cell r="O11">
            <v>22</v>
          </cell>
          <cell r="P11">
            <v>45</v>
          </cell>
          <cell r="Q11">
            <v>66</v>
          </cell>
          <cell r="R11">
            <v>-21</v>
          </cell>
          <cell r="S11">
            <v>65</v>
          </cell>
          <cell r="T11">
            <v>80</v>
          </cell>
          <cell r="U11">
            <v>-15</v>
          </cell>
          <cell r="V11">
            <v>77</v>
          </cell>
          <cell r="W11">
            <v>89</v>
          </cell>
          <cell r="X11">
            <v>-12</v>
          </cell>
          <cell r="Y11" t="str">
            <v>En deçà des attentes</v>
          </cell>
        </row>
        <row r="12">
          <cell r="A12" t="str">
            <v>REIMS</v>
          </cell>
          <cell r="B12" t="str">
            <v>AUBE</v>
          </cell>
          <cell r="C12" t="str">
            <v>LYCEE PROFESSIONNEL LA SALLE</v>
          </cell>
          <cell r="D12" t="str">
            <v>TROYES</v>
          </cell>
          <cell r="E12" t="str">
            <v>0101015Z</v>
          </cell>
          <cell r="F12" t="str">
            <v>10387</v>
          </cell>
          <cell r="G12" t="str">
            <v>PR</v>
          </cell>
          <cell r="H12" t="str">
            <v>H</v>
          </cell>
          <cell r="I12">
            <v>123</v>
          </cell>
          <cell r="J12">
            <v>85</v>
          </cell>
          <cell r="K12">
            <v>87</v>
          </cell>
          <cell r="L12">
            <v>-2</v>
          </cell>
          <cell r="M12">
            <v>52</v>
          </cell>
          <cell r="N12">
            <v>47</v>
          </cell>
          <cell r="O12">
            <v>5</v>
          </cell>
          <cell r="P12">
            <v>58</v>
          </cell>
          <cell r="Q12">
            <v>69</v>
          </cell>
          <cell r="R12">
            <v>-11</v>
          </cell>
          <cell r="S12">
            <v>72</v>
          </cell>
          <cell r="T12">
            <v>79</v>
          </cell>
          <cell r="U12">
            <v>-7</v>
          </cell>
          <cell r="V12">
            <v>83</v>
          </cell>
          <cell r="W12">
            <v>87</v>
          </cell>
          <cell r="X12">
            <v>-4</v>
          </cell>
          <cell r="Y12" t="str">
            <v>En deçà des attentes</v>
          </cell>
        </row>
        <row r="13">
          <cell r="A13" t="str">
            <v>REIMS</v>
          </cell>
          <cell r="B13" t="str">
            <v>MARNE</v>
          </cell>
          <cell r="C13" t="str">
            <v>LYCEE ETIENNE OEHMICHEN (PROFESSIONNEL)</v>
          </cell>
          <cell r="D13" t="str">
            <v>CHALONS EN CHAMPAGNE</v>
          </cell>
          <cell r="E13" t="str">
            <v>0510007F</v>
          </cell>
          <cell r="F13" t="str">
            <v>51108</v>
          </cell>
          <cell r="G13" t="str">
            <v>PU</v>
          </cell>
          <cell r="H13" t="str">
            <v>H</v>
          </cell>
          <cell r="I13">
            <v>146</v>
          </cell>
          <cell r="J13">
            <v>75</v>
          </cell>
          <cell r="K13">
            <v>81</v>
          </cell>
          <cell r="L13">
            <v>-6</v>
          </cell>
          <cell r="M13">
            <v>40</v>
          </cell>
          <cell r="N13">
            <v>40</v>
          </cell>
          <cell r="O13">
            <v>0</v>
          </cell>
          <cell r="P13">
            <v>53</v>
          </cell>
          <cell r="Q13">
            <v>58</v>
          </cell>
          <cell r="R13">
            <v>-5</v>
          </cell>
          <cell r="S13">
            <v>70</v>
          </cell>
          <cell r="T13">
            <v>70</v>
          </cell>
          <cell r="U13">
            <v>0</v>
          </cell>
          <cell r="V13">
            <v>81</v>
          </cell>
          <cell r="W13">
            <v>79</v>
          </cell>
          <cell r="X13">
            <v>2</v>
          </cell>
          <cell r="Y13" t="str">
            <v>En deçà des attentes</v>
          </cell>
        </row>
        <row r="14">
          <cell r="A14" t="str">
            <v>REIMS</v>
          </cell>
          <cell r="B14" t="str">
            <v>MARNE</v>
          </cell>
          <cell r="C14" t="str">
            <v>LYCEE PROFESSIONNEL FRANKLIN ROOSEVELT</v>
          </cell>
          <cell r="D14" t="str">
            <v>REIMS</v>
          </cell>
          <cell r="E14" t="str">
            <v>0510034K</v>
          </cell>
          <cell r="F14" t="str">
            <v>51454</v>
          </cell>
          <cell r="G14" t="str">
            <v>PU</v>
          </cell>
          <cell r="H14" t="str">
            <v>H</v>
          </cell>
          <cell r="I14">
            <v>10</v>
          </cell>
          <cell r="J14">
            <v>80</v>
          </cell>
          <cell r="K14">
            <v>81</v>
          </cell>
          <cell r="L14">
            <v>-1</v>
          </cell>
          <cell r="M14">
            <v>40</v>
          </cell>
          <cell r="N14">
            <v>33</v>
          </cell>
          <cell r="O14">
            <v>7</v>
          </cell>
          <cell r="P14">
            <v>28</v>
          </cell>
          <cell r="Q14">
            <v>58</v>
          </cell>
          <cell r="R14">
            <v>-30</v>
          </cell>
          <cell r="S14">
            <v>78</v>
          </cell>
          <cell r="T14">
            <v>74</v>
          </cell>
          <cell r="U14">
            <v>4</v>
          </cell>
          <cell r="V14">
            <v>89</v>
          </cell>
          <cell r="W14">
            <v>85</v>
          </cell>
          <cell r="X14">
            <v>4</v>
          </cell>
          <cell r="Y14" t="str">
            <v>En deçà des attentes</v>
          </cell>
        </row>
        <row r="15">
          <cell r="A15" t="str">
            <v>REIMS</v>
          </cell>
          <cell r="B15" t="str">
            <v>MARNE</v>
          </cell>
          <cell r="C15" t="str">
            <v>LYCEE PROFESSIONNEL GUSTAVE EIFFEL</v>
          </cell>
          <cell r="D15" t="str">
            <v>REIMS</v>
          </cell>
          <cell r="E15" t="str">
            <v>0510036M</v>
          </cell>
          <cell r="F15" t="str">
            <v>51454</v>
          </cell>
          <cell r="G15" t="str">
            <v>PU</v>
          </cell>
          <cell r="H15" t="str">
            <v>H</v>
          </cell>
          <cell r="I15">
            <v>114</v>
          </cell>
          <cell r="J15">
            <v>82</v>
          </cell>
          <cell r="K15">
            <v>85</v>
          </cell>
          <cell r="L15">
            <v>-3</v>
          </cell>
          <cell r="M15">
            <v>42</v>
          </cell>
          <cell r="N15">
            <v>44</v>
          </cell>
          <cell r="O15">
            <v>-2</v>
          </cell>
          <cell r="P15">
            <v>51</v>
          </cell>
          <cell r="Q15">
            <v>63</v>
          </cell>
          <cell r="R15">
            <v>-12</v>
          </cell>
          <cell r="S15">
            <v>66</v>
          </cell>
          <cell r="T15">
            <v>77</v>
          </cell>
          <cell r="U15">
            <v>-11</v>
          </cell>
          <cell r="V15">
            <v>85</v>
          </cell>
          <cell r="W15">
            <v>86</v>
          </cell>
          <cell r="X15">
            <v>-1</v>
          </cell>
          <cell r="Y15" t="str">
            <v>En deçà des attentes</v>
          </cell>
        </row>
        <row r="16">
          <cell r="A16" t="str">
            <v>REIMS</v>
          </cell>
          <cell r="B16" t="str">
            <v>MARNE</v>
          </cell>
          <cell r="C16" t="str">
            <v>LYCEE PROFESSIONNEL JEANNE D'ARC - LA SALLE</v>
          </cell>
          <cell r="D16" t="str">
            <v>REIMS</v>
          </cell>
          <cell r="E16" t="str">
            <v>0511153B</v>
          </cell>
          <cell r="F16" t="str">
            <v>51454</v>
          </cell>
          <cell r="G16" t="str">
            <v>PR</v>
          </cell>
          <cell r="H16" t="str">
            <v>H</v>
          </cell>
          <cell r="I16">
            <v>38</v>
          </cell>
          <cell r="J16">
            <v>89</v>
          </cell>
          <cell r="K16">
            <v>91</v>
          </cell>
          <cell r="L16">
            <v>-2</v>
          </cell>
          <cell r="M16">
            <v>53</v>
          </cell>
          <cell r="N16">
            <v>49</v>
          </cell>
          <cell r="O16">
            <v>4</v>
          </cell>
          <cell r="P16">
            <v>60</v>
          </cell>
          <cell r="Q16">
            <v>73</v>
          </cell>
          <cell r="R16">
            <v>-13</v>
          </cell>
          <cell r="S16">
            <v>70</v>
          </cell>
          <cell r="T16">
            <v>82</v>
          </cell>
          <cell r="U16">
            <v>-12</v>
          </cell>
          <cell r="V16">
            <v>85</v>
          </cell>
          <cell r="W16">
            <v>90</v>
          </cell>
          <cell r="X16">
            <v>-5</v>
          </cell>
          <cell r="Y16" t="str">
            <v>En deçà des attentes</v>
          </cell>
        </row>
        <row r="17">
          <cell r="A17" t="str">
            <v>REIMS</v>
          </cell>
          <cell r="B17" t="str">
            <v>MARNE</v>
          </cell>
          <cell r="C17" t="str">
            <v>LYCEE PROFESSIONNEL JOLIOT-CURIE</v>
          </cell>
          <cell r="D17" t="str">
            <v>REIMS</v>
          </cell>
          <cell r="E17" t="str">
            <v>0511430C</v>
          </cell>
          <cell r="F17" t="str">
            <v>51454</v>
          </cell>
          <cell r="G17" t="str">
            <v>PU</v>
          </cell>
          <cell r="H17" t="str">
            <v>H</v>
          </cell>
          <cell r="I17">
            <v>124</v>
          </cell>
          <cell r="J17">
            <v>69</v>
          </cell>
          <cell r="K17">
            <v>80</v>
          </cell>
          <cell r="L17">
            <v>-11</v>
          </cell>
          <cell r="M17">
            <v>31</v>
          </cell>
          <cell r="N17">
            <v>36</v>
          </cell>
          <cell r="O17">
            <v>-5</v>
          </cell>
          <cell r="P17">
            <v>52</v>
          </cell>
          <cell r="Q17">
            <v>59</v>
          </cell>
          <cell r="R17">
            <v>-7</v>
          </cell>
          <cell r="S17">
            <v>62</v>
          </cell>
          <cell r="T17">
            <v>71</v>
          </cell>
          <cell r="U17">
            <v>-9</v>
          </cell>
          <cell r="V17">
            <v>70</v>
          </cell>
          <cell r="W17">
            <v>81</v>
          </cell>
          <cell r="X17">
            <v>-11</v>
          </cell>
          <cell r="Y17" t="str">
            <v>En deçà des attentes</v>
          </cell>
        </row>
        <row r="18">
          <cell r="A18" t="str">
            <v>REIMS</v>
          </cell>
          <cell r="B18" t="str">
            <v>MARNE</v>
          </cell>
          <cell r="C18" t="str">
            <v>LYCEE FRANCOIS ARAGO (PROFESSIONNEL)</v>
          </cell>
          <cell r="D18" t="str">
            <v>REIMS</v>
          </cell>
          <cell r="E18" t="str">
            <v>0511565Z</v>
          </cell>
          <cell r="F18" t="str">
            <v>51454</v>
          </cell>
          <cell r="G18" t="str">
            <v>PU</v>
          </cell>
          <cell r="H18" t="str">
            <v>H</v>
          </cell>
          <cell r="I18">
            <v>48</v>
          </cell>
          <cell r="J18">
            <v>65</v>
          </cell>
          <cell r="K18">
            <v>80</v>
          </cell>
          <cell r="L18">
            <v>-15</v>
          </cell>
          <cell r="M18">
            <v>21</v>
          </cell>
          <cell r="N18">
            <v>34</v>
          </cell>
          <cell r="O18">
            <v>-13</v>
          </cell>
          <cell r="P18">
            <v>51</v>
          </cell>
          <cell r="Q18">
            <v>58</v>
          </cell>
          <cell r="R18">
            <v>-7</v>
          </cell>
          <cell r="S18">
            <v>64</v>
          </cell>
          <cell r="T18">
            <v>75</v>
          </cell>
          <cell r="U18">
            <v>-11</v>
          </cell>
          <cell r="V18">
            <v>70</v>
          </cell>
          <cell r="W18">
            <v>85</v>
          </cell>
          <cell r="X18">
            <v>-15</v>
          </cell>
          <cell r="Y18" t="str">
            <v>En deçà des attentes</v>
          </cell>
        </row>
        <row r="19">
          <cell r="A19" t="str">
            <v>REIMS</v>
          </cell>
          <cell r="B19" t="str">
            <v>MARNE</v>
          </cell>
          <cell r="C19" t="str">
            <v>LYCEE JEAN TALON (PROFESSIONNEL)</v>
          </cell>
          <cell r="D19" t="str">
            <v>CHALONS EN CHAMPAGNE</v>
          </cell>
          <cell r="E19" t="str">
            <v>0511951U</v>
          </cell>
          <cell r="F19" t="str">
            <v>51108</v>
          </cell>
          <cell r="G19" t="str">
            <v>PU</v>
          </cell>
          <cell r="H19" t="str">
            <v>H</v>
          </cell>
          <cell r="I19">
            <v>66</v>
          </cell>
          <cell r="J19">
            <v>71</v>
          </cell>
          <cell r="K19">
            <v>81</v>
          </cell>
          <cell r="L19">
            <v>-10</v>
          </cell>
          <cell r="M19">
            <v>32</v>
          </cell>
          <cell r="N19">
            <v>34</v>
          </cell>
          <cell r="O19">
            <v>-2</v>
          </cell>
          <cell r="P19">
            <v>53</v>
          </cell>
          <cell r="Q19">
            <v>62</v>
          </cell>
          <cell r="R19">
            <v>-9</v>
          </cell>
          <cell r="S19">
            <v>68</v>
          </cell>
          <cell r="T19">
            <v>74</v>
          </cell>
          <cell r="U19">
            <v>-6</v>
          </cell>
          <cell r="V19">
            <v>78</v>
          </cell>
          <cell r="W19">
            <v>84</v>
          </cell>
          <cell r="X19">
            <v>-6</v>
          </cell>
          <cell r="Y19" t="str">
            <v>En deçà des attentes</v>
          </cell>
        </row>
        <row r="20">
          <cell r="A20" t="str">
            <v>REIMS</v>
          </cell>
          <cell r="B20" t="str">
            <v>HAUTE MARNE</v>
          </cell>
          <cell r="C20" t="str">
            <v>LYCEE PROFESSIONNEL EMILE BAUDOT</v>
          </cell>
          <cell r="D20" t="str">
            <v>WASSY</v>
          </cell>
          <cell r="E20" t="str">
            <v>0520032C</v>
          </cell>
          <cell r="F20" t="str">
            <v>52550</v>
          </cell>
          <cell r="G20" t="str">
            <v>PU</v>
          </cell>
          <cell r="H20" t="str">
            <v>H</v>
          </cell>
          <cell r="I20">
            <v>48</v>
          </cell>
          <cell r="J20">
            <v>69</v>
          </cell>
          <cell r="K20">
            <v>81</v>
          </cell>
          <cell r="L20">
            <v>-12</v>
          </cell>
          <cell r="M20">
            <v>38</v>
          </cell>
          <cell r="N20">
            <v>37</v>
          </cell>
          <cell r="O20">
            <v>1</v>
          </cell>
          <cell r="P20">
            <v>53</v>
          </cell>
          <cell r="Q20">
            <v>64</v>
          </cell>
          <cell r="R20">
            <v>-11</v>
          </cell>
          <cell r="S20">
            <v>67</v>
          </cell>
          <cell r="T20">
            <v>73</v>
          </cell>
          <cell r="U20">
            <v>-6</v>
          </cell>
          <cell r="V20">
            <v>70</v>
          </cell>
          <cell r="W20">
            <v>80</v>
          </cell>
          <cell r="X20">
            <v>-10</v>
          </cell>
          <cell r="Y20" t="str">
            <v>En deçà des attentes</v>
          </cell>
        </row>
        <row r="21">
          <cell r="A21" t="str">
            <v>REIMS</v>
          </cell>
          <cell r="B21" t="str">
            <v>HAUTE MARNE</v>
          </cell>
          <cell r="C21" t="str">
            <v>LYCEE PROFESSIONNEL ESTIC</v>
          </cell>
          <cell r="D21" t="str">
            <v>ST DIZIER</v>
          </cell>
          <cell r="E21" t="str">
            <v>0520692V</v>
          </cell>
          <cell r="F21" t="str">
            <v>52448</v>
          </cell>
          <cell r="G21" t="str">
            <v>PR</v>
          </cell>
          <cell r="H21" t="str">
            <v>H</v>
          </cell>
          <cell r="I21">
            <v>46</v>
          </cell>
          <cell r="J21">
            <v>89</v>
          </cell>
          <cell r="K21">
            <v>91</v>
          </cell>
          <cell r="L21">
            <v>-2</v>
          </cell>
          <cell r="M21">
            <v>41</v>
          </cell>
          <cell r="N21">
            <v>53</v>
          </cell>
          <cell r="O21">
            <v>-12</v>
          </cell>
          <cell r="P21">
            <v>64</v>
          </cell>
          <cell r="Q21">
            <v>70</v>
          </cell>
          <cell r="R21">
            <v>-6</v>
          </cell>
          <cell r="S21">
            <v>79</v>
          </cell>
          <cell r="T21">
            <v>81</v>
          </cell>
          <cell r="U21">
            <v>-2</v>
          </cell>
          <cell r="V21">
            <v>91</v>
          </cell>
          <cell r="W21">
            <v>90</v>
          </cell>
          <cell r="X21">
            <v>1</v>
          </cell>
          <cell r="Y21" t="str">
            <v>En deçà des attentes</v>
          </cell>
        </row>
        <row r="22">
          <cell r="A22" t="str">
            <v>REIMS</v>
          </cell>
          <cell r="B22" t="str">
            <v>HAUTE MARNE</v>
          </cell>
          <cell r="C22" t="str">
            <v>LYCEE CHARLES DE GAULLE (PROFESSIONNEL)</v>
          </cell>
          <cell r="D22" t="str">
            <v>CHAUMONT</v>
          </cell>
          <cell r="E22" t="str">
            <v>0521032P</v>
          </cell>
          <cell r="F22" t="str">
            <v>52121</v>
          </cell>
          <cell r="G22" t="str">
            <v>PU</v>
          </cell>
          <cell r="H22" t="str">
            <v>H</v>
          </cell>
          <cell r="I22">
            <v>19</v>
          </cell>
          <cell r="J22">
            <v>63</v>
          </cell>
          <cell r="K22">
            <v>74</v>
          </cell>
          <cell r="L22">
            <v>-11</v>
          </cell>
          <cell r="M22">
            <v>21</v>
          </cell>
          <cell r="N22">
            <v>25</v>
          </cell>
          <cell r="O22">
            <v>-4</v>
          </cell>
          <cell r="P22">
            <v>52</v>
          </cell>
          <cell r="Q22">
            <v>58</v>
          </cell>
          <cell r="R22">
            <v>-6</v>
          </cell>
          <cell r="S22">
            <v>60</v>
          </cell>
          <cell r="T22">
            <v>69</v>
          </cell>
          <cell r="U22">
            <v>-9</v>
          </cell>
          <cell r="V22">
            <v>67</v>
          </cell>
          <cell r="W22">
            <v>76</v>
          </cell>
          <cell r="X22">
            <v>-9</v>
          </cell>
          <cell r="Y22" t="str">
            <v>En deçà des attentes</v>
          </cell>
        </row>
        <row r="23">
          <cell r="A23" t="str">
            <v>REIMS</v>
          </cell>
          <cell r="B23" t="str">
            <v>ARDENNES</v>
          </cell>
          <cell r="C23" t="str">
            <v>LYCEE PAUL VERLAINE (PROFESSIONNEL)</v>
          </cell>
          <cell r="D23" t="str">
            <v>RETHEL</v>
          </cell>
          <cell r="E23" t="str">
            <v>0080039Z</v>
          </cell>
          <cell r="F23" t="str">
            <v>08362</v>
          </cell>
          <cell r="G23" t="str">
            <v>PU</v>
          </cell>
          <cell r="H23" t="str">
            <v>H</v>
          </cell>
          <cell r="I23">
            <v>93</v>
          </cell>
          <cell r="J23">
            <v>83</v>
          </cell>
          <cell r="K23">
            <v>83</v>
          </cell>
          <cell r="L23">
            <v>0</v>
          </cell>
          <cell r="M23">
            <v>35</v>
          </cell>
          <cell r="N23">
            <v>42</v>
          </cell>
          <cell r="O23">
            <v>-7</v>
          </cell>
          <cell r="P23">
            <v>64</v>
          </cell>
          <cell r="Q23">
            <v>67</v>
          </cell>
          <cell r="R23">
            <v>-3</v>
          </cell>
          <cell r="S23">
            <v>73</v>
          </cell>
          <cell r="T23">
            <v>76</v>
          </cell>
          <cell r="U23">
            <v>-3</v>
          </cell>
          <cell r="V23">
            <v>82</v>
          </cell>
          <cell r="W23">
            <v>84</v>
          </cell>
          <cell r="X23">
            <v>-2</v>
          </cell>
          <cell r="Y23" t="str">
            <v>Neutre</v>
          </cell>
        </row>
        <row r="24">
          <cell r="A24" t="str">
            <v>REIMS</v>
          </cell>
          <cell r="B24" t="str">
            <v>ARDENNES</v>
          </cell>
          <cell r="C24" t="str">
            <v>LYCEE SAINT PAUL (PROFESSIONNEL)</v>
          </cell>
          <cell r="D24" t="str">
            <v>CHARLEVILLE MEZIERES</v>
          </cell>
          <cell r="E24" t="str">
            <v>0080082W</v>
          </cell>
          <cell r="F24" t="str">
            <v>08105</v>
          </cell>
          <cell r="G24" t="str">
            <v>PR</v>
          </cell>
          <cell r="H24" t="str">
            <v>H</v>
          </cell>
          <cell r="I24">
            <v>52</v>
          </cell>
          <cell r="J24">
            <v>92</v>
          </cell>
          <cell r="K24">
            <v>92</v>
          </cell>
          <cell r="L24">
            <v>0</v>
          </cell>
          <cell r="M24">
            <v>58</v>
          </cell>
          <cell r="N24">
            <v>53</v>
          </cell>
          <cell r="O24">
            <v>5</v>
          </cell>
          <cell r="P24">
            <v>78</v>
          </cell>
          <cell r="Q24">
            <v>77</v>
          </cell>
          <cell r="R24">
            <v>1</v>
          </cell>
          <cell r="S24">
            <v>87</v>
          </cell>
          <cell r="T24">
            <v>84</v>
          </cell>
          <cell r="U24">
            <v>3</v>
          </cell>
          <cell r="V24">
            <v>94</v>
          </cell>
          <cell r="W24">
            <v>92</v>
          </cell>
          <cell r="X24">
            <v>2</v>
          </cell>
          <cell r="Y24" t="str">
            <v>Neutre</v>
          </cell>
        </row>
        <row r="25">
          <cell r="A25" t="str">
            <v>REIMS</v>
          </cell>
          <cell r="B25" t="str">
            <v>ARDENNES</v>
          </cell>
          <cell r="C25" t="str">
            <v>LYCEE BAZEILLES (PROFESSIONNEL)</v>
          </cell>
          <cell r="D25" t="str">
            <v>SEDAN</v>
          </cell>
          <cell r="E25" t="str">
            <v>0081047V</v>
          </cell>
          <cell r="F25" t="str">
            <v>08053</v>
          </cell>
          <cell r="G25" t="str">
            <v>PU</v>
          </cell>
          <cell r="H25" t="str">
            <v>H</v>
          </cell>
          <cell r="I25">
            <v>59</v>
          </cell>
          <cell r="J25">
            <v>85</v>
          </cell>
          <cell r="K25">
            <v>88</v>
          </cell>
          <cell r="L25">
            <v>-3</v>
          </cell>
          <cell r="M25">
            <v>39</v>
          </cell>
          <cell r="N25">
            <v>45</v>
          </cell>
          <cell r="O25">
            <v>-6</v>
          </cell>
          <cell r="P25">
            <v>71</v>
          </cell>
          <cell r="Q25">
            <v>69</v>
          </cell>
          <cell r="R25">
            <v>2</v>
          </cell>
          <cell r="S25">
            <v>82</v>
          </cell>
          <cell r="T25">
            <v>79</v>
          </cell>
          <cell r="U25">
            <v>3</v>
          </cell>
          <cell r="V25">
            <v>86</v>
          </cell>
          <cell r="W25">
            <v>87</v>
          </cell>
          <cell r="X25">
            <v>-1</v>
          </cell>
          <cell r="Y25" t="str">
            <v>Neutre</v>
          </cell>
        </row>
        <row r="26">
          <cell r="A26" t="str">
            <v>REIMS</v>
          </cell>
          <cell r="B26" t="str">
            <v>AUBE</v>
          </cell>
          <cell r="C26" t="str">
            <v>LYCEE MARIE DE CHAMPAGNE (PROFESSIONNEL)</v>
          </cell>
          <cell r="D26" t="str">
            <v>TROYES</v>
          </cell>
          <cell r="E26" t="str">
            <v>0100023W</v>
          </cell>
          <cell r="F26" t="str">
            <v>10387</v>
          </cell>
          <cell r="G26" t="str">
            <v>PU</v>
          </cell>
          <cell r="H26" t="str">
            <v>H</v>
          </cell>
          <cell r="I26">
            <v>141</v>
          </cell>
          <cell r="J26">
            <v>79</v>
          </cell>
          <cell r="K26">
            <v>84</v>
          </cell>
          <cell r="L26">
            <v>-5</v>
          </cell>
          <cell r="M26">
            <v>32</v>
          </cell>
          <cell r="N26">
            <v>41</v>
          </cell>
          <cell r="O26">
            <v>-9</v>
          </cell>
          <cell r="P26">
            <v>63</v>
          </cell>
          <cell r="Q26">
            <v>64</v>
          </cell>
          <cell r="R26">
            <v>-1</v>
          </cell>
          <cell r="S26">
            <v>71</v>
          </cell>
          <cell r="T26">
            <v>76</v>
          </cell>
          <cell r="U26">
            <v>-5</v>
          </cell>
          <cell r="V26">
            <v>79</v>
          </cell>
          <cell r="W26">
            <v>85</v>
          </cell>
          <cell r="X26">
            <v>-6</v>
          </cell>
          <cell r="Y26" t="str">
            <v>Neutre</v>
          </cell>
        </row>
        <row r="27">
          <cell r="A27" t="str">
            <v>REIMS</v>
          </cell>
          <cell r="B27" t="str">
            <v>AUBE</v>
          </cell>
          <cell r="C27" t="str">
            <v>LYCEE PROFESSIONNEL GABRIEL VOISIN</v>
          </cell>
          <cell r="D27" t="str">
            <v>TROYES</v>
          </cell>
          <cell r="E27" t="str">
            <v>0100945Y</v>
          </cell>
          <cell r="F27" t="str">
            <v>10387</v>
          </cell>
          <cell r="G27" t="str">
            <v>PU</v>
          </cell>
          <cell r="H27" t="str">
            <v>H</v>
          </cell>
          <cell r="I27">
            <v>93</v>
          </cell>
          <cell r="J27">
            <v>74</v>
          </cell>
          <cell r="K27">
            <v>79</v>
          </cell>
          <cell r="L27">
            <v>-5</v>
          </cell>
          <cell r="M27">
            <v>31</v>
          </cell>
          <cell r="N27">
            <v>33</v>
          </cell>
          <cell r="O27">
            <v>-2</v>
          </cell>
          <cell r="P27">
            <v>52</v>
          </cell>
          <cell r="Q27">
            <v>56</v>
          </cell>
          <cell r="R27">
            <v>-4</v>
          </cell>
          <cell r="S27">
            <v>66</v>
          </cell>
          <cell r="T27">
            <v>69</v>
          </cell>
          <cell r="U27">
            <v>-3</v>
          </cell>
          <cell r="V27">
            <v>78</v>
          </cell>
          <cell r="W27">
            <v>80</v>
          </cell>
          <cell r="X27">
            <v>-2</v>
          </cell>
          <cell r="Y27" t="str">
            <v>Neutre</v>
          </cell>
        </row>
        <row r="28">
          <cell r="A28" t="str">
            <v>REIMS</v>
          </cell>
          <cell r="B28" t="str">
            <v>AUBE</v>
          </cell>
          <cell r="C28" t="str">
            <v>LYCEE PROFESSIONNEL EDOUARD HERRIOT</v>
          </cell>
          <cell r="D28" t="str">
            <v>STE SAVINE</v>
          </cell>
          <cell r="E28" t="str">
            <v>0101022G</v>
          </cell>
          <cell r="F28" t="str">
            <v>10362</v>
          </cell>
          <cell r="G28" t="str">
            <v>PU</v>
          </cell>
          <cell r="H28" t="str">
            <v>H</v>
          </cell>
          <cell r="I28">
            <v>64</v>
          </cell>
          <cell r="J28">
            <v>89</v>
          </cell>
          <cell r="K28">
            <v>88</v>
          </cell>
          <cell r="L28">
            <v>1</v>
          </cell>
          <cell r="M28">
            <v>38</v>
          </cell>
          <cell r="N28">
            <v>47</v>
          </cell>
          <cell r="O28">
            <v>-9</v>
          </cell>
          <cell r="P28">
            <v>66</v>
          </cell>
          <cell r="Q28">
            <v>70</v>
          </cell>
          <cell r="R28">
            <v>-4</v>
          </cell>
          <cell r="S28">
            <v>73</v>
          </cell>
          <cell r="T28">
            <v>79</v>
          </cell>
          <cell r="U28">
            <v>-6</v>
          </cell>
          <cell r="V28">
            <v>85</v>
          </cell>
          <cell r="W28">
            <v>88</v>
          </cell>
          <cell r="X28">
            <v>-3</v>
          </cell>
          <cell r="Y28" t="str">
            <v>Neutre</v>
          </cell>
        </row>
        <row r="29">
          <cell r="A29" t="str">
            <v>REIMS</v>
          </cell>
          <cell r="B29" t="str">
            <v>MARNE</v>
          </cell>
          <cell r="C29" t="str">
            <v>LYCEE PROFESSIONNEL EUROPE</v>
          </cell>
          <cell r="D29" t="str">
            <v>REIMS</v>
          </cell>
          <cell r="E29" t="str">
            <v>0510038P</v>
          </cell>
          <cell r="F29" t="str">
            <v>51454</v>
          </cell>
          <cell r="G29" t="str">
            <v>PU</v>
          </cell>
          <cell r="H29" t="str">
            <v>H</v>
          </cell>
          <cell r="I29">
            <v>130</v>
          </cell>
          <cell r="J29">
            <v>92</v>
          </cell>
          <cell r="K29">
            <v>91</v>
          </cell>
          <cell r="L29">
            <v>1</v>
          </cell>
          <cell r="M29">
            <v>42</v>
          </cell>
          <cell r="N29">
            <v>54</v>
          </cell>
          <cell r="O29">
            <v>-12</v>
          </cell>
          <cell r="P29">
            <v>67</v>
          </cell>
          <cell r="Q29">
            <v>71</v>
          </cell>
          <cell r="R29">
            <v>-4</v>
          </cell>
          <cell r="S29">
            <v>84</v>
          </cell>
          <cell r="T29">
            <v>81</v>
          </cell>
          <cell r="U29">
            <v>3</v>
          </cell>
          <cell r="V29">
            <v>92</v>
          </cell>
          <cell r="W29">
            <v>90</v>
          </cell>
          <cell r="X29">
            <v>2</v>
          </cell>
          <cell r="Y29" t="str">
            <v>Neutre</v>
          </cell>
        </row>
        <row r="30">
          <cell r="A30" t="str">
            <v>REIMS</v>
          </cell>
          <cell r="B30" t="str">
            <v>MARNE</v>
          </cell>
          <cell r="C30" t="str">
            <v>LYCEE LA FONTAINE DU VE (PROFESSIONNEL)</v>
          </cell>
          <cell r="D30" t="str">
            <v>SEZANNE</v>
          </cell>
          <cell r="E30" t="str">
            <v>0510053F</v>
          </cell>
          <cell r="F30" t="str">
            <v>51535</v>
          </cell>
          <cell r="G30" t="str">
            <v>PU</v>
          </cell>
          <cell r="H30" t="str">
            <v>H</v>
          </cell>
          <cell r="I30">
            <v>59</v>
          </cell>
          <cell r="J30">
            <v>83</v>
          </cell>
          <cell r="K30">
            <v>87</v>
          </cell>
          <cell r="L30">
            <v>-4</v>
          </cell>
          <cell r="M30">
            <v>25</v>
          </cell>
          <cell r="N30">
            <v>44</v>
          </cell>
          <cell r="O30">
            <v>-19</v>
          </cell>
          <cell r="P30">
            <v>71</v>
          </cell>
          <cell r="Q30">
            <v>67</v>
          </cell>
          <cell r="R30">
            <v>4</v>
          </cell>
          <cell r="S30">
            <v>84</v>
          </cell>
          <cell r="T30">
            <v>78</v>
          </cell>
          <cell r="U30">
            <v>6</v>
          </cell>
          <cell r="V30">
            <v>88</v>
          </cell>
          <cell r="W30">
            <v>88</v>
          </cell>
          <cell r="X30">
            <v>0</v>
          </cell>
          <cell r="Y30" t="str">
            <v>Neutre</v>
          </cell>
        </row>
        <row r="31">
          <cell r="A31" t="str">
            <v>REIMS</v>
          </cell>
          <cell r="B31" t="str">
            <v>MARNE</v>
          </cell>
          <cell r="C31" t="str">
            <v>LYCEE EUROPEEN STEPHANE HESSEL (PROFESSIONNEL)</v>
          </cell>
          <cell r="D31" t="str">
            <v>EPERNAY</v>
          </cell>
          <cell r="E31" t="str">
            <v>0510068X</v>
          </cell>
          <cell r="F31" t="str">
            <v>51230</v>
          </cell>
          <cell r="G31" t="str">
            <v>PU</v>
          </cell>
          <cell r="H31" t="str">
            <v>H</v>
          </cell>
          <cell r="I31">
            <v>115</v>
          </cell>
          <cell r="J31">
            <v>77</v>
          </cell>
          <cell r="K31">
            <v>80</v>
          </cell>
          <cell r="L31">
            <v>-3</v>
          </cell>
          <cell r="M31">
            <v>33</v>
          </cell>
          <cell r="N31">
            <v>37</v>
          </cell>
          <cell r="O31">
            <v>-4</v>
          </cell>
          <cell r="P31">
            <v>62</v>
          </cell>
          <cell r="Q31">
            <v>61</v>
          </cell>
          <cell r="R31">
            <v>1</v>
          </cell>
          <cell r="S31">
            <v>71</v>
          </cell>
          <cell r="T31">
            <v>73</v>
          </cell>
          <cell r="U31">
            <v>-2</v>
          </cell>
          <cell r="V31">
            <v>83</v>
          </cell>
          <cell r="W31">
            <v>82</v>
          </cell>
          <cell r="X31">
            <v>1</v>
          </cell>
          <cell r="Y31" t="str">
            <v>Neutre</v>
          </cell>
        </row>
        <row r="32">
          <cell r="A32" t="str">
            <v>REIMS</v>
          </cell>
          <cell r="B32" t="str">
            <v>MARNE</v>
          </cell>
          <cell r="C32" t="str">
            <v>LYCEE ST MICHEL (PROFESSIONNEL)</v>
          </cell>
          <cell r="D32" t="str">
            <v>REIMS</v>
          </cell>
          <cell r="E32" t="str">
            <v>0511145T</v>
          </cell>
          <cell r="F32" t="str">
            <v>51454</v>
          </cell>
          <cell r="G32" t="str">
            <v>PR</v>
          </cell>
          <cell r="H32" t="str">
            <v>H</v>
          </cell>
          <cell r="I32">
            <v>67</v>
          </cell>
          <cell r="J32">
            <v>93</v>
          </cell>
          <cell r="K32">
            <v>90</v>
          </cell>
          <cell r="L32">
            <v>3</v>
          </cell>
          <cell r="M32">
            <v>58</v>
          </cell>
          <cell r="N32">
            <v>51</v>
          </cell>
          <cell r="O32">
            <v>7</v>
          </cell>
          <cell r="P32">
            <v>80</v>
          </cell>
          <cell r="Q32">
            <v>76</v>
          </cell>
          <cell r="R32">
            <v>4</v>
          </cell>
          <cell r="S32">
            <v>91</v>
          </cell>
          <cell r="T32">
            <v>84</v>
          </cell>
          <cell r="U32">
            <v>7</v>
          </cell>
          <cell r="V32">
            <v>95</v>
          </cell>
          <cell r="W32">
            <v>92</v>
          </cell>
          <cell r="X32">
            <v>3</v>
          </cell>
          <cell r="Y32" t="str">
            <v>Neutre</v>
          </cell>
        </row>
        <row r="33">
          <cell r="A33" t="str">
            <v>REIMS</v>
          </cell>
          <cell r="B33" t="str">
            <v>MARNE</v>
          </cell>
          <cell r="C33" t="str">
            <v>LYCEE GEORGES BRIERE (PROFESSIONNEL)</v>
          </cell>
          <cell r="D33" t="str">
            <v>REIMS</v>
          </cell>
          <cell r="E33" t="str">
            <v>0511884W</v>
          </cell>
          <cell r="F33" t="str">
            <v>51454</v>
          </cell>
          <cell r="G33" t="str">
            <v>PU</v>
          </cell>
          <cell r="H33" t="str">
            <v>H</v>
          </cell>
          <cell r="I33">
            <v>151</v>
          </cell>
          <cell r="J33">
            <v>81</v>
          </cell>
          <cell r="K33">
            <v>83</v>
          </cell>
          <cell r="L33">
            <v>-2</v>
          </cell>
          <cell r="M33">
            <v>35</v>
          </cell>
          <cell r="N33">
            <v>44</v>
          </cell>
          <cell r="O33">
            <v>-9</v>
          </cell>
          <cell r="P33">
            <v>59</v>
          </cell>
          <cell r="Q33">
            <v>63</v>
          </cell>
          <cell r="R33">
            <v>-4</v>
          </cell>
          <cell r="S33">
            <v>72</v>
          </cell>
          <cell r="T33">
            <v>75</v>
          </cell>
          <cell r="U33">
            <v>-3</v>
          </cell>
          <cell r="V33">
            <v>83</v>
          </cell>
          <cell r="W33">
            <v>83</v>
          </cell>
          <cell r="X33">
            <v>0</v>
          </cell>
          <cell r="Y33" t="str">
            <v>Neutre</v>
          </cell>
        </row>
        <row r="34">
          <cell r="A34" t="str">
            <v>REIMS</v>
          </cell>
          <cell r="B34" t="str">
            <v>HAUTE MARNE</v>
          </cell>
          <cell r="C34" t="str">
            <v>LYCEE DIDEROT (PROFESSIONNEL)</v>
          </cell>
          <cell r="D34" t="str">
            <v>LANGRES</v>
          </cell>
          <cell r="E34" t="str">
            <v>0520021R</v>
          </cell>
          <cell r="F34" t="str">
            <v>52269</v>
          </cell>
          <cell r="G34" t="str">
            <v>PU</v>
          </cell>
          <cell r="H34" t="str">
            <v>H</v>
          </cell>
          <cell r="I34">
            <v>34</v>
          </cell>
          <cell r="J34">
            <v>94</v>
          </cell>
          <cell r="K34">
            <v>90</v>
          </cell>
          <cell r="L34">
            <v>4</v>
          </cell>
          <cell r="M34">
            <v>56</v>
          </cell>
          <cell r="N34">
            <v>50</v>
          </cell>
          <cell r="O34">
            <v>6</v>
          </cell>
          <cell r="P34">
            <v>64</v>
          </cell>
          <cell r="Q34">
            <v>65</v>
          </cell>
          <cell r="R34">
            <v>-1</v>
          </cell>
          <cell r="S34">
            <v>83</v>
          </cell>
          <cell r="T34">
            <v>77</v>
          </cell>
          <cell r="U34">
            <v>6</v>
          </cell>
          <cell r="V34">
            <v>86</v>
          </cell>
          <cell r="W34">
            <v>88</v>
          </cell>
          <cell r="X34">
            <v>-2</v>
          </cell>
          <cell r="Y34" t="str">
            <v>Neutre</v>
          </cell>
        </row>
        <row r="35">
          <cell r="A35" t="str">
            <v>REIMS</v>
          </cell>
          <cell r="B35" t="str">
            <v>HAUTE MARNE</v>
          </cell>
          <cell r="C35" t="str">
            <v>LYCEE PROFESSIONNEL ST EXUPERY</v>
          </cell>
          <cell r="D35" t="str">
            <v>ST DIZIER</v>
          </cell>
          <cell r="E35" t="str">
            <v>0520923W</v>
          </cell>
          <cell r="F35" t="str">
            <v>52448</v>
          </cell>
          <cell r="G35" t="str">
            <v>PU</v>
          </cell>
          <cell r="H35" t="str">
            <v>H</v>
          </cell>
          <cell r="I35">
            <v>82</v>
          </cell>
          <cell r="J35">
            <v>82</v>
          </cell>
          <cell r="K35">
            <v>83</v>
          </cell>
          <cell r="L35">
            <v>-1</v>
          </cell>
          <cell r="M35">
            <v>40</v>
          </cell>
          <cell r="N35">
            <v>42</v>
          </cell>
          <cell r="O35">
            <v>-2</v>
          </cell>
          <cell r="P35">
            <v>70</v>
          </cell>
          <cell r="Q35">
            <v>66</v>
          </cell>
          <cell r="R35">
            <v>4</v>
          </cell>
          <cell r="S35">
            <v>82</v>
          </cell>
          <cell r="T35">
            <v>75</v>
          </cell>
          <cell r="U35">
            <v>7</v>
          </cell>
          <cell r="V35">
            <v>92</v>
          </cell>
          <cell r="W35">
            <v>84</v>
          </cell>
          <cell r="X35">
            <v>8</v>
          </cell>
          <cell r="Y35" t="str">
            <v>Neutre</v>
          </cell>
        </row>
        <row r="36">
          <cell r="A36" t="str">
            <v>REIMS</v>
          </cell>
          <cell r="B36" t="str">
            <v>ARDENNES</v>
          </cell>
          <cell r="C36" t="str">
            <v>LYCEE PROFESSIONNEL JEANNE D'ARC</v>
          </cell>
          <cell r="D36" t="str">
            <v>VOUZIERS</v>
          </cell>
          <cell r="E36" t="str">
            <v>0080093H</v>
          </cell>
          <cell r="F36" t="str">
            <v>08490</v>
          </cell>
          <cell r="G36" t="str">
            <v>PR</v>
          </cell>
          <cell r="H36" t="str">
            <v>H</v>
          </cell>
          <cell r="I36">
            <v>19</v>
          </cell>
          <cell r="J36">
            <v>95</v>
          </cell>
          <cell r="K36">
            <v>88</v>
          </cell>
          <cell r="L36">
            <v>7</v>
          </cell>
          <cell r="M36">
            <v>58</v>
          </cell>
          <cell r="N36">
            <v>44</v>
          </cell>
          <cell r="O36">
            <v>14</v>
          </cell>
          <cell r="P36">
            <v>81</v>
          </cell>
          <cell r="Q36">
            <v>67</v>
          </cell>
          <cell r="R36">
            <v>14</v>
          </cell>
          <cell r="S36">
            <v>90</v>
          </cell>
          <cell r="T36">
            <v>79</v>
          </cell>
          <cell r="U36">
            <v>11</v>
          </cell>
          <cell r="V36">
            <v>100</v>
          </cell>
          <cell r="W36">
            <v>87</v>
          </cell>
          <cell r="X36">
            <v>13</v>
          </cell>
          <cell r="Y36" t="str">
            <v>Performant</v>
          </cell>
        </row>
        <row r="37">
          <cell r="A37" t="str">
            <v>REIMS</v>
          </cell>
          <cell r="B37" t="str">
            <v>AUBE</v>
          </cell>
          <cell r="C37" t="str">
            <v>LYCEE PROFESSIONNEL DENIS DIDEROT</v>
          </cell>
          <cell r="D37" t="str">
            <v>ROMILLY SUR SEINE</v>
          </cell>
          <cell r="E37" t="str">
            <v>0100016N</v>
          </cell>
          <cell r="F37" t="str">
            <v>10323</v>
          </cell>
          <cell r="G37" t="str">
            <v>PU</v>
          </cell>
          <cell r="H37" t="str">
            <v>H</v>
          </cell>
          <cell r="I37">
            <v>72</v>
          </cell>
          <cell r="J37">
            <v>83</v>
          </cell>
          <cell r="K37">
            <v>79</v>
          </cell>
          <cell r="L37">
            <v>4</v>
          </cell>
          <cell r="M37">
            <v>40</v>
          </cell>
          <cell r="N37">
            <v>34</v>
          </cell>
          <cell r="O37">
            <v>6</v>
          </cell>
          <cell r="P37">
            <v>69</v>
          </cell>
          <cell r="Q37">
            <v>61</v>
          </cell>
          <cell r="R37">
            <v>8</v>
          </cell>
          <cell r="S37">
            <v>79</v>
          </cell>
          <cell r="T37">
            <v>73</v>
          </cell>
          <cell r="U37">
            <v>6</v>
          </cell>
          <cell r="V37">
            <v>90</v>
          </cell>
          <cell r="W37">
            <v>83</v>
          </cell>
          <cell r="X37">
            <v>7</v>
          </cell>
          <cell r="Y37" t="str">
            <v>Performant</v>
          </cell>
        </row>
        <row r="38">
          <cell r="A38" t="str">
            <v>REIMS</v>
          </cell>
          <cell r="B38" t="str">
            <v>MARNE</v>
          </cell>
          <cell r="C38" t="str">
            <v>LYCEE FRANCOIS 1ER (PROFESSIONNEL)</v>
          </cell>
          <cell r="D38" t="str">
            <v>VITRY LE FRANCOIS</v>
          </cell>
          <cell r="E38" t="str">
            <v>0510062R</v>
          </cell>
          <cell r="F38" t="str">
            <v>51649</v>
          </cell>
          <cell r="G38" t="str">
            <v>PU</v>
          </cell>
          <cell r="H38" t="str">
            <v>H</v>
          </cell>
          <cell r="I38">
            <v>91</v>
          </cell>
          <cell r="J38">
            <v>84</v>
          </cell>
          <cell r="K38">
            <v>83</v>
          </cell>
          <cell r="L38">
            <v>1</v>
          </cell>
          <cell r="M38">
            <v>38</v>
          </cell>
          <cell r="N38">
            <v>39</v>
          </cell>
          <cell r="O38">
            <v>-1</v>
          </cell>
          <cell r="P38">
            <v>76</v>
          </cell>
          <cell r="Q38">
            <v>64</v>
          </cell>
          <cell r="R38">
            <v>12</v>
          </cell>
          <cell r="S38">
            <v>86</v>
          </cell>
          <cell r="T38">
            <v>76</v>
          </cell>
          <cell r="U38">
            <v>10</v>
          </cell>
          <cell r="V38">
            <v>89</v>
          </cell>
          <cell r="W38">
            <v>84</v>
          </cell>
          <cell r="X38">
            <v>5</v>
          </cell>
          <cell r="Y38" t="str">
            <v>Performant</v>
          </cell>
        </row>
        <row r="39">
          <cell r="A39" t="str">
            <v>REIMS</v>
          </cell>
          <cell r="B39" t="str">
            <v>MARNE</v>
          </cell>
          <cell r="C39" t="str">
            <v>LYCEE ST JEAN-BAPTISTE  DE LA SALLE (PROFESSIONNEL)</v>
          </cell>
          <cell r="D39" t="str">
            <v>REIMS</v>
          </cell>
          <cell r="E39" t="str">
            <v>0511146U</v>
          </cell>
          <cell r="F39" t="str">
            <v>51454</v>
          </cell>
          <cell r="G39" t="str">
            <v>PR</v>
          </cell>
          <cell r="H39" t="str">
            <v>H</v>
          </cell>
          <cell r="I39">
            <v>92</v>
          </cell>
          <cell r="J39">
            <v>98</v>
          </cell>
          <cell r="K39">
            <v>88</v>
          </cell>
          <cell r="L39">
            <v>10</v>
          </cell>
          <cell r="M39">
            <v>65</v>
          </cell>
          <cell r="N39">
            <v>53</v>
          </cell>
          <cell r="O39">
            <v>12</v>
          </cell>
          <cell r="P39">
            <v>83</v>
          </cell>
          <cell r="Q39">
            <v>70</v>
          </cell>
          <cell r="R39">
            <v>13</v>
          </cell>
          <cell r="S39">
            <v>90</v>
          </cell>
          <cell r="T39">
            <v>83</v>
          </cell>
          <cell r="U39">
            <v>7</v>
          </cell>
          <cell r="V39">
            <v>95</v>
          </cell>
          <cell r="W39">
            <v>91</v>
          </cell>
          <cell r="X39">
            <v>4</v>
          </cell>
          <cell r="Y39" t="str">
            <v>Performant</v>
          </cell>
        </row>
        <row r="40">
          <cell r="A40" t="str">
            <v>REIMS</v>
          </cell>
          <cell r="B40" t="str">
            <v>MARNE</v>
          </cell>
          <cell r="C40" t="str">
            <v>LYCEE FREDERIC OZANAM (PROFESSIONNEL)</v>
          </cell>
          <cell r="D40" t="str">
            <v>CHALONS EN CHAMPAGNE</v>
          </cell>
          <cell r="E40" t="str">
            <v>0511147V</v>
          </cell>
          <cell r="F40" t="str">
            <v>51108</v>
          </cell>
          <cell r="G40" t="str">
            <v>PR</v>
          </cell>
          <cell r="H40" t="str">
            <v>H</v>
          </cell>
          <cell r="I40">
            <v>88</v>
          </cell>
          <cell r="J40">
            <v>98</v>
          </cell>
          <cell r="K40">
            <v>94</v>
          </cell>
          <cell r="L40">
            <v>4</v>
          </cell>
          <cell r="M40">
            <v>68</v>
          </cell>
          <cell r="N40">
            <v>59</v>
          </cell>
          <cell r="O40">
            <v>9</v>
          </cell>
          <cell r="P40">
            <v>83</v>
          </cell>
          <cell r="Q40">
            <v>74</v>
          </cell>
          <cell r="R40">
            <v>9</v>
          </cell>
          <cell r="S40">
            <v>92</v>
          </cell>
          <cell r="T40">
            <v>85</v>
          </cell>
          <cell r="U40">
            <v>7</v>
          </cell>
          <cell r="V40">
            <v>97</v>
          </cell>
          <cell r="W40">
            <v>92</v>
          </cell>
          <cell r="X40">
            <v>5</v>
          </cell>
          <cell r="Y40" t="str">
            <v>Performant</v>
          </cell>
        </row>
        <row r="41">
          <cell r="A41" t="str">
            <v>REIMS</v>
          </cell>
          <cell r="B41" t="str">
            <v>MARNE</v>
          </cell>
          <cell r="C41" t="str">
            <v>LYCEE PROFESSIONNEL STE MARIE</v>
          </cell>
          <cell r="D41" t="str">
            <v>EPERNAY</v>
          </cell>
          <cell r="E41" t="str">
            <v>0511149X</v>
          </cell>
          <cell r="F41" t="str">
            <v>51230</v>
          </cell>
          <cell r="G41" t="str">
            <v>PR</v>
          </cell>
          <cell r="H41" t="str">
            <v>H</v>
          </cell>
          <cell r="I41">
            <v>58</v>
          </cell>
          <cell r="J41">
            <v>100</v>
          </cell>
          <cell r="K41">
            <v>93</v>
          </cell>
          <cell r="L41">
            <v>7</v>
          </cell>
          <cell r="M41">
            <v>50</v>
          </cell>
          <cell r="N41">
            <v>55</v>
          </cell>
          <cell r="O41">
            <v>-5</v>
          </cell>
          <cell r="P41">
            <v>83</v>
          </cell>
          <cell r="Q41">
            <v>77</v>
          </cell>
          <cell r="R41">
            <v>6</v>
          </cell>
          <cell r="S41">
            <v>89</v>
          </cell>
          <cell r="T41">
            <v>85</v>
          </cell>
          <cell r="U41">
            <v>4</v>
          </cell>
          <cell r="V41">
            <v>100</v>
          </cell>
          <cell r="W41">
            <v>92</v>
          </cell>
          <cell r="X41">
            <v>8</v>
          </cell>
          <cell r="Y41" t="str">
            <v>Performant</v>
          </cell>
        </row>
        <row r="42">
          <cell r="A42" t="str">
            <v>REIMS</v>
          </cell>
          <cell r="B42" t="str">
            <v>HAUTE MARNE</v>
          </cell>
          <cell r="C42" t="str">
            <v>LYCEE PROFESSIONNEL EUGENE DECOMBLE</v>
          </cell>
          <cell r="D42" t="str">
            <v>CHAUMONT</v>
          </cell>
          <cell r="E42" t="str">
            <v>0520008B</v>
          </cell>
          <cell r="F42" t="str">
            <v>52121</v>
          </cell>
          <cell r="G42" t="str">
            <v>PU</v>
          </cell>
          <cell r="H42" t="str">
            <v>H</v>
          </cell>
          <cell r="I42">
            <v>108</v>
          </cell>
          <cell r="J42">
            <v>92</v>
          </cell>
          <cell r="K42">
            <v>82</v>
          </cell>
          <cell r="L42">
            <v>10</v>
          </cell>
          <cell r="M42">
            <v>52</v>
          </cell>
          <cell r="N42">
            <v>41</v>
          </cell>
          <cell r="O42">
            <v>11</v>
          </cell>
          <cell r="P42">
            <v>70</v>
          </cell>
          <cell r="Q42">
            <v>62</v>
          </cell>
          <cell r="R42">
            <v>8</v>
          </cell>
          <cell r="S42">
            <v>87</v>
          </cell>
          <cell r="T42">
            <v>75</v>
          </cell>
          <cell r="U42">
            <v>12</v>
          </cell>
          <cell r="V42">
            <v>89</v>
          </cell>
          <cell r="W42">
            <v>83</v>
          </cell>
          <cell r="X42">
            <v>6</v>
          </cell>
          <cell r="Y42" t="str">
            <v>Performant</v>
          </cell>
        </row>
        <row r="43">
          <cell r="A43" t="str">
            <v>REIMS</v>
          </cell>
          <cell r="B43" t="str">
            <v>HAUTE MARNE</v>
          </cell>
          <cell r="C43" t="str">
            <v>LYCEE PROFESSIONNEL EDME BOUCHARDON</v>
          </cell>
          <cell r="D43" t="str">
            <v>CHAUMONT</v>
          </cell>
          <cell r="E43" t="str">
            <v>0520795G</v>
          </cell>
          <cell r="F43" t="str">
            <v>52121</v>
          </cell>
          <cell r="G43" t="str">
            <v>PU</v>
          </cell>
          <cell r="H43" t="str">
            <v>H</v>
          </cell>
          <cell r="I43">
            <v>92</v>
          </cell>
          <cell r="J43">
            <v>92</v>
          </cell>
          <cell r="K43">
            <v>88</v>
          </cell>
          <cell r="L43">
            <v>4</v>
          </cell>
          <cell r="M43">
            <v>41</v>
          </cell>
          <cell r="N43">
            <v>44</v>
          </cell>
          <cell r="O43">
            <v>-3</v>
          </cell>
          <cell r="P43">
            <v>80</v>
          </cell>
          <cell r="Q43">
            <v>69</v>
          </cell>
          <cell r="R43">
            <v>11</v>
          </cell>
          <cell r="S43">
            <v>93</v>
          </cell>
          <cell r="T43">
            <v>80</v>
          </cell>
          <cell r="U43">
            <v>13</v>
          </cell>
          <cell r="V43">
            <v>97</v>
          </cell>
          <cell r="W43">
            <v>89</v>
          </cell>
          <cell r="X43">
            <v>8</v>
          </cell>
          <cell r="Y43" t="str">
            <v>Performant</v>
          </cell>
        </row>
        <row r="44">
          <cell r="A44" t="str">
            <v>REIMS</v>
          </cell>
          <cell r="B44" t="str">
            <v>ARDENNES</v>
          </cell>
          <cell r="C44" t="str">
            <v>LYCEE JEAN MOULIN (PROFESSIONNEL)</v>
          </cell>
          <cell r="D44" t="str">
            <v>REVIN</v>
          </cell>
          <cell r="E44" t="str">
            <v>0080040A</v>
          </cell>
          <cell r="F44" t="str">
            <v>08363</v>
          </cell>
          <cell r="G44" t="str">
            <v>PU</v>
          </cell>
          <cell r="H44" t="str">
            <v>H</v>
          </cell>
          <cell r="I44">
            <v>60</v>
          </cell>
          <cell r="J44">
            <v>87</v>
          </cell>
          <cell r="K44">
            <v>70</v>
          </cell>
          <cell r="L44">
            <v>17</v>
          </cell>
          <cell r="M44">
            <v>37</v>
          </cell>
          <cell r="N44">
            <v>24</v>
          </cell>
          <cell r="O44">
            <v>13</v>
          </cell>
          <cell r="P44">
            <v>54</v>
          </cell>
          <cell r="Q44">
            <v>55</v>
          </cell>
          <cell r="R44">
            <v>-1</v>
          </cell>
          <cell r="S44">
            <v>71</v>
          </cell>
          <cell r="T44">
            <v>65</v>
          </cell>
          <cell r="U44">
            <v>6</v>
          </cell>
          <cell r="V44">
            <v>88</v>
          </cell>
          <cell r="W44">
            <v>74</v>
          </cell>
          <cell r="X44">
            <v>14</v>
          </cell>
          <cell r="Y44" t="str">
            <v>Sélectif</v>
          </cell>
        </row>
        <row r="45">
          <cell r="A45" t="str">
            <v>REIMS</v>
          </cell>
          <cell r="B45" t="str">
            <v>ARDENNES</v>
          </cell>
          <cell r="C45" t="str">
            <v>LYCEE PROFESSIONNEL JEAN-BAPTISTE CLEMENT</v>
          </cell>
          <cell r="D45" t="str">
            <v>SEDAN</v>
          </cell>
          <cell r="E45" t="str">
            <v>0080047H</v>
          </cell>
          <cell r="F45" t="str">
            <v>08409</v>
          </cell>
          <cell r="G45" t="str">
            <v>PU</v>
          </cell>
          <cell r="H45" t="str">
            <v>H</v>
          </cell>
          <cell r="I45">
            <v>134</v>
          </cell>
          <cell r="J45">
            <v>81</v>
          </cell>
          <cell r="K45">
            <v>80</v>
          </cell>
          <cell r="L45">
            <v>1</v>
          </cell>
          <cell r="M45">
            <v>39</v>
          </cell>
          <cell r="N45">
            <v>38</v>
          </cell>
          <cell r="O45">
            <v>1</v>
          </cell>
          <cell r="P45">
            <v>47</v>
          </cell>
          <cell r="Q45">
            <v>60</v>
          </cell>
          <cell r="R45">
            <v>-13</v>
          </cell>
          <cell r="S45">
            <v>65</v>
          </cell>
          <cell r="T45">
            <v>71</v>
          </cell>
          <cell r="U45">
            <v>-6</v>
          </cell>
          <cell r="V45">
            <v>71</v>
          </cell>
          <cell r="W45">
            <v>80</v>
          </cell>
          <cell r="X45">
            <v>-9</v>
          </cell>
          <cell r="Y45" t="str">
            <v>Sélectif</v>
          </cell>
        </row>
        <row r="46">
          <cell r="A46" t="str">
            <v>REIMS</v>
          </cell>
          <cell r="B46" t="str">
            <v>AUBE</v>
          </cell>
          <cell r="C46" t="str">
            <v>LYCEE PROFESSIONNEL JEANNE MANCE</v>
          </cell>
          <cell r="D46" t="str">
            <v>TROYES</v>
          </cell>
          <cell r="E46" t="str">
            <v>0100078F</v>
          </cell>
          <cell r="F46" t="str">
            <v>10387</v>
          </cell>
          <cell r="G46" t="str">
            <v>PR</v>
          </cell>
          <cell r="H46" t="str">
            <v>H</v>
          </cell>
          <cell r="I46">
            <v>65</v>
          </cell>
          <cell r="J46">
            <v>98</v>
          </cell>
          <cell r="K46">
            <v>92</v>
          </cell>
          <cell r="L46">
            <v>6</v>
          </cell>
          <cell r="M46">
            <v>72</v>
          </cell>
          <cell r="N46">
            <v>55</v>
          </cell>
          <cell r="O46">
            <v>17</v>
          </cell>
          <cell r="P46">
            <v>67</v>
          </cell>
          <cell r="Q46">
            <v>70</v>
          </cell>
          <cell r="R46">
            <v>-3</v>
          </cell>
          <cell r="S46">
            <v>85</v>
          </cell>
          <cell r="T46">
            <v>82</v>
          </cell>
          <cell r="U46">
            <v>3</v>
          </cell>
          <cell r="V46">
            <v>98</v>
          </cell>
          <cell r="W46">
            <v>90</v>
          </cell>
          <cell r="X46">
            <v>8</v>
          </cell>
          <cell r="Y46" t="str">
            <v>Sélectif</v>
          </cell>
        </row>
        <row r="47">
          <cell r="A47" t="str">
            <v>REIMS</v>
          </cell>
          <cell r="B47" t="str">
            <v>MARNE</v>
          </cell>
          <cell r="C47" t="str">
            <v>LYCEE PROFESSIONNEL YSER</v>
          </cell>
          <cell r="D47" t="str">
            <v>REIMS</v>
          </cell>
          <cell r="E47" t="str">
            <v>0510037N</v>
          </cell>
          <cell r="F47" t="str">
            <v>51454</v>
          </cell>
          <cell r="G47" t="str">
            <v>PU</v>
          </cell>
          <cell r="H47" t="str">
            <v>H</v>
          </cell>
          <cell r="I47">
            <v>72</v>
          </cell>
          <cell r="J47">
            <v>79</v>
          </cell>
          <cell r="K47">
            <v>73</v>
          </cell>
          <cell r="L47">
            <v>6</v>
          </cell>
          <cell r="M47">
            <v>43</v>
          </cell>
          <cell r="N47">
            <v>26</v>
          </cell>
          <cell r="O47">
            <v>17</v>
          </cell>
          <cell r="P47">
            <v>43</v>
          </cell>
          <cell r="Q47">
            <v>55</v>
          </cell>
          <cell r="R47">
            <v>-12</v>
          </cell>
          <cell r="S47">
            <v>65</v>
          </cell>
          <cell r="T47">
            <v>65</v>
          </cell>
          <cell r="U47">
            <v>0</v>
          </cell>
          <cell r="V47">
            <v>79</v>
          </cell>
          <cell r="W47">
            <v>75</v>
          </cell>
          <cell r="X47">
            <v>4</v>
          </cell>
          <cell r="Y47" t="str">
            <v>Sélectif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gende"/>
      <sheetName val="LGT"/>
      <sheetName val="Fiche LGT"/>
      <sheetName val="LP"/>
      <sheetName val="Fiche LP"/>
    </sheetNames>
    <sheetDataSet>
      <sheetData sheetId="0"/>
      <sheetData sheetId="1">
        <row r="1">
          <cell r="A1" t="str">
            <v>Informations établissement</v>
          </cell>
          <cell r="J1" t="str">
            <v>Taux de réussite</v>
          </cell>
          <cell r="M1" t="str">
            <v>Taux de mentions</v>
          </cell>
          <cell r="P1" t="str">
            <v>Taux d'accès 2nde-bac</v>
          </cell>
          <cell r="S1" t="str">
            <v>Taux d'accès 1ère-bac</v>
          </cell>
          <cell r="V1" t="str">
            <v>Taux d'accès Terminale-bac</v>
          </cell>
        </row>
        <row r="2">
          <cell r="A2" t="str">
            <v>Académie</v>
          </cell>
          <cell r="B2" t="str">
            <v>Département</v>
          </cell>
          <cell r="C2" t="str">
            <v>Etablissement</v>
          </cell>
          <cell r="D2" t="str">
            <v>Ville</v>
          </cell>
          <cell r="E2" t="str">
            <v>UAI</v>
          </cell>
          <cell r="F2" t="str">
            <v>Code commune</v>
          </cell>
          <cell r="G2" t="str">
            <v>Secteur</v>
          </cell>
          <cell r="H2" t="str">
            <v>Nb candidats</v>
          </cell>
          <cell r="I2" t="str">
            <v>Classe 2020</v>
          </cell>
          <cell r="J2" t="str">
            <v>Constaté</v>
          </cell>
          <cell r="K2" t="str">
            <v>Attendu</v>
          </cell>
          <cell r="L2" t="str">
            <v>Valeur ajoutée</v>
          </cell>
          <cell r="M2" t="str">
            <v>Constaté</v>
          </cell>
          <cell r="N2" t="str">
            <v>Attendu</v>
          </cell>
          <cell r="O2" t="str">
            <v>Valeur ajoutée</v>
          </cell>
          <cell r="P2" t="str">
            <v>Constaté</v>
          </cell>
          <cell r="Q2" t="str">
            <v>Attendu</v>
          </cell>
          <cell r="R2" t="str">
            <v>Valeur ajoutée</v>
          </cell>
          <cell r="S2" t="str">
            <v>Constaté</v>
          </cell>
          <cell r="T2" t="str">
            <v>Attendu</v>
          </cell>
          <cell r="U2" t="str">
            <v>Valeur ajoutée</v>
          </cell>
          <cell r="V2" t="str">
            <v>Constaté</v>
          </cell>
          <cell r="W2" t="str">
            <v>Attendu</v>
          </cell>
          <cell r="X2" t="str">
            <v>Valeur ajoutée</v>
          </cell>
        </row>
        <row r="3">
          <cell r="A3" t="str">
            <v>REIMS</v>
          </cell>
          <cell r="B3" t="str">
            <v>ARDENNES</v>
          </cell>
          <cell r="C3" t="str">
            <v>LYCEE VAUBAN</v>
          </cell>
          <cell r="D3" t="str">
            <v>GIVET</v>
          </cell>
          <cell r="E3" t="str">
            <v>0080018B</v>
          </cell>
          <cell r="F3" t="str">
            <v>08190</v>
          </cell>
          <cell r="G3" t="str">
            <v>PU</v>
          </cell>
          <cell r="H3">
            <v>101</v>
          </cell>
          <cell r="I3" t="str">
            <v>Accompagnateurs</v>
          </cell>
          <cell r="J3">
            <v>87</v>
          </cell>
          <cell r="K3">
            <v>96</v>
          </cell>
          <cell r="L3">
            <v>-9</v>
          </cell>
          <cell r="M3">
            <v>53</v>
          </cell>
          <cell r="N3">
            <v>52</v>
          </cell>
          <cell r="O3">
            <v>1</v>
          </cell>
          <cell r="P3">
            <v>94</v>
          </cell>
          <cell r="Q3">
            <v>86</v>
          </cell>
          <cell r="R3">
            <v>8</v>
          </cell>
          <cell r="S3">
            <v>94</v>
          </cell>
          <cell r="T3">
            <v>94</v>
          </cell>
          <cell r="U3">
            <v>0</v>
          </cell>
          <cell r="V3">
            <v>97</v>
          </cell>
          <cell r="W3">
            <v>98</v>
          </cell>
          <cell r="X3">
            <v>-1</v>
          </cell>
        </row>
        <row r="4">
          <cell r="A4" t="str">
            <v>REIMS</v>
          </cell>
          <cell r="B4" t="str">
            <v>MARNE</v>
          </cell>
          <cell r="C4" t="str">
            <v>LYCEE GEORGES CLEMENCEAU</v>
          </cell>
          <cell r="D4" t="str">
            <v>REIMS</v>
          </cell>
          <cell r="E4" t="str">
            <v>0510031G</v>
          </cell>
          <cell r="F4" t="str">
            <v>51454</v>
          </cell>
          <cell r="G4" t="str">
            <v>PU</v>
          </cell>
          <cell r="H4">
            <v>259</v>
          </cell>
          <cell r="I4" t="str">
            <v>Accompagnateurs</v>
          </cell>
          <cell r="J4">
            <v>97</v>
          </cell>
          <cell r="K4">
            <v>98</v>
          </cell>
          <cell r="L4">
            <v>-1</v>
          </cell>
          <cell r="M4">
            <v>61</v>
          </cell>
          <cell r="N4">
            <v>70</v>
          </cell>
          <cell r="O4">
            <v>-9</v>
          </cell>
          <cell r="P4">
            <v>93</v>
          </cell>
          <cell r="Q4">
            <v>89</v>
          </cell>
          <cell r="R4">
            <v>4</v>
          </cell>
          <cell r="S4">
            <v>97</v>
          </cell>
          <cell r="T4">
            <v>96</v>
          </cell>
          <cell r="U4">
            <v>1</v>
          </cell>
          <cell r="V4">
            <v>98</v>
          </cell>
          <cell r="W4">
            <v>99</v>
          </cell>
          <cell r="X4">
            <v>-1</v>
          </cell>
        </row>
        <row r="5">
          <cell r="A5" t="str">
            <v>REIMS</v>
          </cell>
          <cell r="B5" t="str">
            <v>MARNE</v>
          </cell>
          <cell r="C5" t="str">
            <v>LYCEE FRANKLIN ROOSEVELT</v>
          </cell>
          <cell r="D5" t="str">
            <v>REIMS</v>
          </cell>
          <cell r="E5" t="str">
            <v>0510034K</v>
          </cell>
          <cell r="F5" t="str">
            <v>51454</v>
          </cell>
          <cell r="G5" t="str">
            <v>PU</v>
          </cell>
          <cell r="H5">
            <v>455</v>
          </cell>
          <cell r="I5" t="str">
            <v>Accompagnateurs</v>
          </cell>
          <cell r="J5">
            <v>88</v>
          </cell>
          <cell r="K5">
            <v>97</v>
          </cell>
          <cell r="L5">
            <v>-9</v>
          </cell>
          <cell r="M5">
            <v>51</v>
          </cell>
          <cell r="N5">
            <v>61</v>
          </cell>
          <cell r="O5">
            <v>-10</v>
          </cell>
          <cell r="P5">
            <v>88</v>
          </cell>
          <cell r="Q5">
            <v>88</v>
          </cell>
          <cell r="R5">
            <v>0</v>
          </cell>
          <cell r="S5">
            <v>93</v>
          </cell>
          <cell r="T5">
            <v>95</v>
          </cell>
          <cell r="U5">
            <v>-2</v>
          </cell>
          <cell r="V5">
            <v>94</v>
          </cell>
          <cell r="W5">
            <v>97</v>
          </cell>
          <cell r="X5">
            <v>-3</v>
          </cell>
        </row>
        <row r="6">
          <cell r="A6" t="str">
            <v>REIMS</v>
          </cell>
          <cell r="B6" t="str">
            <v>HAUTE MARNE</v>
          </cell>
          <cell r="C6" t="str">
            <v>LYCEE DIDEROT (GENERAL ET TECHNO.)</v>
          </cell>
          <cell r="D6" t="str">
            <v>LANGRES</v>
          </cell>
          <cell r="E6" t="str">
            <v>0520021R</v>
          </cell>
          <cell r="F6" t="str">
            <v>52269</v>
          </cell>
          <cell r="G6" t="str">
            <v>PU</v>
          </cell>
          <cell r="H6">
            <v>253</v>
          </cell>
          <cell r="I6" t="str">
            <v>Accompagnateurs</v>
          </cell>
          <cell r="J6">
            <v>93</v>
          </cell>
          <cell r="K6">
            <v>98</v>
          </cell>
          <cell r="L6">
            <v>-5</v>
          </cell>
          <cell r="M6">
            <v>64</v>
          </cell>
          <cell r="N6">
            <v>68</v>
          </cell>
          <cell r="O6">
            <v>-4</v>
          </cell>
          <cell r="P6">
            <v>91</v>
          </cell>
          <cell r="Q6">
            <v>90</v>
          </cell>
          <cell r="R6">
            <v>1</v>
          </cell>
          <cell r="S6">
            <v>95</v>
          </cell>
          <cell r="T6">
            <v>96</v>
          </cell>
          <cell r="U6">
            <v>-1</v>
          </cell>
          <cell r="V6">
            <v>98</v>
          </cell>
          <cell r="W6">
            <v>98</v>
          </cell>
          <cell r="X6">
            <v>0</v>
          </cell>
        </row>
        <row r="7">
          <cell r="A7" t="str">
            <v>REIMS</v>
          </cell>
          <cell r="B7" t="str">
            <v>ARDENNES</v>
          </cell>
          <cell r="C7" t="str">
            <v>LYCEE CHANZY</v>
          </cell>
          <cell r="D7" t="str">
            <v>CHARLEVILLE MEZIERES</v>
          </cell>
          <cell r="E7" t="str">
            <v>0080006N</v>
          </cell>
          <cell r="F7" t="str">
            <v>08105</v>
          </cell>
          <cell r="G7" t="str">
            <v>PU</v>
          </cell>
          <cell r="H7">
            <v>191</v>
          </cell>
          <cell r="I7" t="str">
            <v>En-deçà des attentes</v>
          </cell>
          <cell r="J7">
            <v>96</v>
          </cell>
          <cell r="K7">
            <v>99</v>
          </cell>
          <cell r="L7">
            <v>-3</v>
          </cell>
          <cell r="M7">
            <v>71</v>
          </cell>
          <cell r="N7">
            <v>78</v>
          </cell>
          <cell r="O7">
            <v>-7</v>
          </cell>
          <cell r="P7">
            <v>85</v>
          </cell>
          <cell r="Q7">
            <v>92</v>
          </cell>
          <cell r="R7">
            <v>-7</v>
          </cell>
          <cell r="S7">
            <v>94</v>
          </cell>
          <cell r="T7">
            <v>97</v>
          </cell>
          <cell r="U7">
            <v>-3</v>
          </cell>
          <cell r="V7">
            <v>96</v>
          </cell>
          <cell r="W7">
            <v>99</v>
          </cell>
          <cell r="X7">
            <v>-3</v>
          </cell>
        </row>
        <row r="8">
          <cell r="A8" t="str">
            <v>REIMS</v>
          </cell>
          <cell r="B8" t="str">
            <v>ARDENNES</v>
          </cell>
          <cell r="C8" t="str">
            <v>LYCEE MONGE</v>
          </cell>
          <cell r="D8" t="str">
            <v>CHARLEVILLE MEZIERES</v>
          </cell>
          <cell r="E8" t="str">
            <v>0080027L</v>
          </cell>
          <cell r="F8" t="str">
            <v>08105</v>
          </cell>
          <cell r="G8" t="str">
            <v>PU</v>
          </cell>
          <cell r="H8">
            <v>174</v>
          </cell>
          <cell r="I8" t="str">
            <v>En-deçà des attentes</v>
          </cell>
          <cell r="J8">
            <v>89</v>
          </cell>
          <cell r="K8">
            <v>95</v>
          </cell>
          <cell r="L8">
            <v>-6</v>
          </cell>
          <cell r="M8">
            <v>40</v>
          </cell>
          <cell r="N8">
            <v>51</v>
          </cell>
          <cell r="O8">
            <v>-11</v>
          </cell>
          <cell r="P8">
            <v>79</v>
          </cell>
          <cell r="Q8">
            <v>84</v>
          </cell>
          <cell r="R8">
            <v>-5</v>
          </cell>
          <cell r="S8">
            <v>89</v>
          </cell>
          <cell r="T8">
            <v>92</v>
          </cell>
          <cell r="U8">
            <v>-3</v>
          </cell>
          <cell r="V8">
            <v>92</v>
          </cell>
          <cell r="W8">
            <v>95</v>
          </cell>
          <cell r="X8">
            <v>-3</v>
          </cell>
        </row>
        <row r="9">
          <cell r="A9" t="str">
            <v>REIMS</v>
          </cell>
          <cell r="B9" t="str">
            <v>ARDENNES</v>
          </cell>
          <cell r="C9" t="str">
            <v>LYCEE JEAN MOULIN (GENERAL ET TECHNO.)</v>
          </cell>
          <cell r="D9" t="str">
            <v>REVIN</v>
          </cell>
          <cell r="E9" t="str">
            <v>0080040A</v>
          </cell>
          <cell r="F9" t="str">
            <v>08363</v>
          </cell>
          <cell r="G9" t="str">
            <v>PU</v>
          </cell>
          <cell r="H9">
            <v>111</v>
          </cell>
          <cell r="I9" t="str">
            <v>En-deçà des attentes</v>
          </cell>
          <cell r="J9">
            <v>94</v>
          </cell>
          <cell r="K9">
            <v>95</v>
          </cell>
          <cell r="L9">
            <v>-1</v>
          </cell>
          <cell r="M9">
            <v>40</v>
          </cell>
          <cell r="N9">
            <v>51</v>
          </cell>
          <cell r="O9">
            <v>-11</v>
          </cell>
          <cell r="P9">
            <v>85</v>
          </cell>
          <cell r="Q9">
            <v>89</v>
          </cell>
          <cell r="R9">
            <v>-4</v>
          </cell>
          <cell r="S9">
            <v>90</v>
          </cell>
          <cell r="T9">
            <v>94</v>
          </cell>
          <cell r="U9">
            <v>-4</v>
          </cell>
          <cell r="V9">
            <v>94</v>
          </cell>
          <cell r="W9">
            <v>96</v>
          </cell>
          <cell r="X9">
            <v>-2</v>
          </cell>
        </row>
        <row r="10">
          <cell r="A10" t="str">
            <v>REIMS</v>
          </cell>
          <cell r="B10" t="str">
            <v>ARDENNES</v>
          </cell>
          <cell r="C10" t="str">
            <v>LYCEE PIERRE BAYLE</v>
          </cell>
          <cell r="D10" t="str">
            <v>SEDAN</v>
          </cell>
          <cell r="E10" t="str">
            <v>0080045F</v>
          </cell>
          <cell r="F10" t="str">
            <v>08409</v>
          </cell>
          <cell r="G10" t="str">
            <v>PU</v>
          </cell>
          <cell r="H10">
            <v>312</v>
          </cell>
          <cell r="I10" t="str">
            <v>En-deçà des attentes</v>
          </cell>
          <cell r="J10">
            <v>91</v>
          </cell>
          <cell r="K10">
            <v>97</v>
          </cell>
          <cell r="L10">
            <v>-6</v>
          </cell>
          <cell r="M10">
            <v>47</v>
          </cell>
          <cell r="N10">
            <v>57</v>
          </cell>
          <cell r="O10">
            <v>-10</v>
          </cell>
          <cell r="P10">
            <v>85</v>
          </cell>
          <cell r="Q10">
            <v>89</v>
          </cell>
          <cell r="R10">
            <v>-4</v>
          </cell>
          <cell r="S10">
            <v>92</v>
          </cell>
          <cell r="T10">
            <v>95</v>
          </cell>
          <cell r="U10">
            <v>-3</v>
          </cell>
          <cell r="V10">
            <v>94</v>
          </cell>
          <cell r="W10">
            <v>97</v>
          </cell>
          <cell r="X10">
            <v>-3</v>
          </cell>
        </row>
        <row r="11">
          <cell r="A11" t="str">
            <v>REIMS</v>
          </cell>
          <cell r="B11" t="str">
            <v>ARDENNES</v>
          </cell>
          <cell r="C11" t="str">
            <v>LYCEE MABILLON</v>
          </cell>
          <cell r="D11" t="str">
            <v>SEDAN</v>
          </cell>
          <cell r="E11" t="str">
            <v>0080081V</v>
          </cell>
          <cell r="F11" t="str">
            <v>08409</v>
          </cell>
          <cell r="G11" t="str">
            <v>PR</v>
          </cell>
          <cell r="H11">
            <v>66</v>
          </cell>
          <cell r="I11" t="str">
            <v>En-deçà des attentes</v>
          </cell>
          <cell r="J11">
            <v>98</v>
          </cell>
          <cell r="K11">
            <v>99</v>
          </cell>
          <cell r="L11">
            <v>-1</v>
          </cell>
          <cell r="M11">
            <v>74</v>
          </cell>
          <cell r="N11">
            <v>79</v>
          </cell>
          <cell r="O11">
            <v>-5</v>
          </cell>
          <cell r="P11">
            <v>85</v>
          </cell>
          <cell r="Q11">
            <v>91</v>
          </cell>
          <cell r="R11">
            <v>-6</v>
          </cell>
          <cell r="S11">
            <v>93</v>
          </cell>
          <cell r="T11">
            <v>97</v>
          </cell>
          <cell r="U11">
            <v>-4</v>
          </cell>
          <cell r="V11">
            <v>97</v>
          </cell>
          <cell r="W11">
            <v>99</v>
          </cell>
          <cell r="X11">
            <v>-2</v>
          </cell>
        </row>
        <row r="12">
          <cell r="A12" t="str">
            <v>REIMS</v>
          </cell>
          <cell r="B12" t="str">
            <v>AUBE</v>
          </cell>
          <cell r="C12" t="str">
            <v>LYCEE ST BERNARD</v>
          </cell>
          <cell r="D12" t="str">
            <v>TROYES</v>
          </cell>
          <cell r="E12" t="str">
            <v>0100047X</v>
          </cell>
          <cell r="F12" t="str">
            <v>10387</v>
          </cell>
          <cell r="G12" t="str">
            <v>PR</v>
          </cell>
          <cell r="H12">
            <v>116</v>
          </cell>
          <cell r="I12" t="str">
            <v>En-deçà des attentes</v>
          </cell>
          <cell r="J12">
            <v>97</v>
          </cell>
          <cell r="K12">
            <v>99</v>
          </cell>
          <cell r="L12">
            <v>-2</v>
          </cell>
          <cell r="M12">
            <v>72</v>
          </cell>
          <cell r="N12">
            <v>80</v>
          </cell>
          <cell r="O12">
            <v>-8</v>
          </cell>
          <cell r="P12">
            <v>87</v>
          </cell>
          <cell r="Q12">
            <v>91</v>
          </cell>
          <cell r="R12">
            <v>-4</v>
          </cell>
          <cell r="S12">
            <v>93</v>
          </cell>
          <cell r="T12">
            <v>97</v>
          </cell>
          <cell r="U12">
            <v>-4</v>
          </cell>
          <cell r="V12">
            <v>97</v>
          </cell>
          <cell r="W12">
            <v>99</v>
          </cell>
          <cell r="X12">
            <v>-2</v>
          </cell>
        </row>
        <row r="13">
          <cell r="A13" t="str">
            <v>REIMS</v>
          </cell>
          <cell r="B13" t="str">
            <v>AUBE</v>
          </cell>
          <cell r="C13" t="str">
            <v>LYCEE LA SALLE</v>
          </cell>
          <cell r="D13" t="str">
            <v>TROYES</v>
          </cell>
          <cell r="E13" t="str">
            <v>0100059K</v>
          </cell>
          <cell r="F13" t="str">
            <v>10387</v>
          </cell>
          <cell r="G13" t="str">
            <v>PR</v>
          </cell>
          <cell r="H13">
            <v>100</v>
          </cell>
          <cell r="I13" t="str">
            <v>En-deçà des attentes</v>
          </cell>
          <cell r="J13">
            <v>96</v>
          </cell>
          <cell r="K13">
            <v>98</v>
          </cell>
          <cell r="L13">
            <v>-2</v>
          </cell>
          <cell r="M13">
            <v>56</v>
          </cell>
          <cell r="N13">
            <v>64</v>
          </cell>
          <cell r="O13">
            <v>-8</v>
          </cell>
          <cell r="P13">
            <v>69</v>
          </cell>
          <cell r="Q13">
            <v>87</v>
          </cell>
          <cell r="R13">
            <v>-18</v>
          </cell>
          <cell r="S13">
            <v>86</v>
          </cell>
          <cell r="T13">
            <v>95</v>
          </cell>
          <cell r="U13">
            <v>-9</v>
          </cell>
          <cell r="V13">
            <v>96</v>
          </cell>
          <cell r="W13">
            <v>97</v>
          </cell>
          <cell r="X13">
            <v>-1</v>
          </cell>
        </row>
        <row r="14">
          <cell r="A14" t="str">
            <v>REIMS</v>
          </cell>
          <cell r="B14" t="str">
            <v>MARNE</v>
          </cell>
          <cell r="C14" t="str">
            <v>LYCEE HUGUES LIBERGIER</v>
          </cell>
          <cell r="D14" t="str">
            <v>REIMS</v>
          </cell>
          <cell r="E14" t="str">
            <v>0510035L</v>
          </cell>
          <cell r="F14" t="str">
            <v>51454</v>
          </cell>
          <cell r="G14" t="str">
            <v>PU</v>
          </cell>
          <cell r="H14">
            <v>406</v>
          </cell>
          <cell r="I14" t="str">
            <v>En-deçà des attentes</v>
          </cell>
          <cell r="J14">
            <v>91</v>
          </cell>
          <cell r="K14">
            <v>95</v>
          </cell>
          <cell r="L14">
            <v>-4</v>
          </cell>
          <cell r="M14">
            <v>53</v>
          </cell>
          <cell r="N14">
            <v>51</v>
          </cell>
          <cell r="O14">
            <v>2</v>
          </cell>
          <cell r="P14">
            <v>81</v>
          </cell>
          <cell r="Q14">
            <v>87</v>
          </cell>
          <cell r="R14">
            <v>-6</v>
          </cell>
          <cell r="S14">
            <v>93</v>
          </cell>
          <cell r="T14">
            <v>93</v>
          </cell>
          <cell r="U14">
            <v>0</v>
          </cell>
          <cell r="V14">
            <v>96</v>
          </cell>
          <cell r="W14">
            <v>96</v>
          </cell>
          <cell r="X14">
            <v>0</v>
          </cell>
        </row>
        <row r="15">
          <cell r="A15" t="str">
            <v>REIMS</v>
          </cell>
          <cell r="B15" t="str">
            <v>MARNE</v>
          </cell>
          <cell r="C15" t="str">
            <v>LYCEE LA FONTAINE DU VE (GENERAL ET TECHNO.)</v>
          </cell>
          <cell r="D15" t="str">
            <v>SEZANNE</v>
          </cell>
          <cell r="E15" t="str">
            <v>0510053F</v>
          </cell>
          <cell r="F15" t="str">
            <v>51535</v>
          </cell>
          <cell r="G15" t="str">
            <v>PU</v>
          </cell>
          <cell r="H15">
            <v>147</v>
          </cell>
          <cell r="I15" t="str">
            <v>En-deçà des attentes</v>
          </cell>
          <cell r="J15">
            <v>93</v>
          </cell>
          <cell r="K15">
            <v>97</v>
          </cell>
          <cell r="L15">
            <v>-4</v>
          </cell>
          <cell r="M15">
            <v>56</v>
          </cell>
          <cell r="N15">
            <v>60</v>
          </cell>
          <cell r="O15">
            <v>-4</v>
          </cell>
          <cell r="P15">
            <v>85</v>
          </cell>
          <cell r="Q15">
            <v>87</v>
          </cell>
          <cell r="R15">
            <v>-2</v>
          </cell>
          <cell r="S15">
            <v>91</v>
          </cell>
          <cell r="T15">
            <v>94</v>
          </cell>
          <cell r="U15">
            <v>-3</v>
          </cell>
          <cell r="V15">
            <v>93</v>
          </cell>
          <cell r="W15">
            <v>98</v>
          </cell>
          <cell r="X15">
            <v>-5</v>
          </cell>
        </row>
        <row r="16">
          <cell r="A16" t="str">
            <v>REIMS</v>
          </cell>
          <cell r="B16" t="str">
            <v>MARNE</v>
          </cell>
          <cell r="C16" t="str">
            <v>LYCEE EUROPEEN STEPHANE HESSEL (GENERAL ET TECHNO.)</v>
          </cell>
          <cell r="D16" t="str">
            <v>EPERNAY</v>
          </cell>
          <cell r="E16" t="str">
            <v>0510068X</v>
          </cell>
          <cell r="F16" t="str">
            <v>51230</v>
          </cell>
          <cell r="G16" t="str">
            <v>PU</v>
          </cell>
          <cell r="H16">
            <v>524</v>
          </cell>
          <cell r="I16" t="str">
            <v>En-deçà des attentes</v>
          </cell>
          <cell r="J16">
            <v>92</v>
          </cell>
          <cell r="K16">
            <v>97</v>
          </cell>
          <cell r="L16">
            <v>-5</v>
          </cell>
          <cell r="M16">
            <v>56</v>
          </cell>
          <cell r="N16">
            <v>59</v>
          </cell>
          <cell r="O16">
            <v>-3</v>
          </cell>
          <cell r="P16">
            <v>87</v>
          </cell>
          <cell r="Q16">
            <v>89</v>
          </cell>
          <cell r="R16">
            <v>-2</v>
          </cell>
          <cell r="S16">
            <v>92</v>
          </cell>
          <cell r="T16">
            <v>95</v>
          </cell>
          <cell r="U16">
            <v>-3</v>
          </cell>
          <cell r="V16">
            <v>94</v>
          </cell>
          <cell r="W16">
            <v>97</v>
          </cell>
          <cell r="X16">
            <v>-3</v>
          </cell>
        </row>
        <row r="17">
          <cell r="A17" t="str">
            <v>REIMS</v>
          </cell>
          <cell r="B17" t="str">
            <v>MARNE</v>
          </cell>
          <cell r="C17" t="str">
            <v>LYCEE COLBERT</v>
          </cell>
          <cell r="D17" t="str">
            <v>REIMS</v>
          </cell>
          <cell r="E17" t="str">
            <v>0511901P</v>
          </cell>
          <cell r="F17" t="str">
            <v>51454</v>
          </cell>
          <cell r="G17" t="str">
            <v>PU</v>
          </cell>
          <cell r="H17">
            <v>166</v>
          </cell>
          <cell r="I17" t="str">
            <v>En-deçà des attentes</v>
          </cell>
          <cell r="J17">
            <v>91</v>
          </cell>
          <cell r="K17">
            <v>95</v>
          </cell>
          <cell r="L17">
            <v>-4</v>
          </cell>
          <cell r="M17">
            <v>34</v>
          </cell>
          <cell r="N17">
            <v>48</v>
          </cell>
          <cell r="O17">
            <v>-14</v>
          </cell>
          <cell r="P17">
            <v>75</v>
          </cell>
          <cell r="Q17">
            <v>85</v>
          </cell>
          <cell r="R17">
            <v>-10</v>
          </cell>
          <cell r="S17">
            <v>86</v>
          </cell>
          <cell r="T17">
            <v>93</v>
          </cell>
          <cell r="U17">
            <v>-7</v>
          </cell>
          <cell r="V17">
            <v>93</v>
          </cell>
          <cell r="W17">
            <v>96</v>
          </cell>
          <cell r="X17">
            <v>-3</v>
          </cell>
        </row>
        <row r="18">
          <cell r="A18" t="str">
            <v>REIMS</v>
          </cell>
          <cell r="B18" t="str">
            <v>MARNE</v>
          </cell>
          <cell r="C18" t="str">
            <v>LYCEE JEAN TALON (GENERAL ET TECHNO.)</v>
          </cell>
          <cell r="D18" t="str">
            <v>CHALONS EN CHAMPAGNE</v>
          </cell>
          <cell r="E18" t="str">
            <v>0511951U</v>
          </cell>
          <cell r="F18" t="str">
            <v>51108</v>
          </cell>
          <cell r="G18" t="str">
            <v>PU</v>
          </cell>
          <cell r="H18">
            <v>118</v>
          </cell>
          <cell r="I18" t="str">
            <v>En-deçà des attentes</v>
          </cell>
          <cell r="J18">
            <v>82</v>
          </cell>
          <cell r="K18">
            <v>95</v>
          </cell>
          <cell r="L18">
            <v>-13</v>
          </cell>
          <cell r="M18">
            <v>32</v>
          </cell>
          <cell r="N18">
            <v>49</v>
          </cell>
          <cell r="O18">
            <v>-17</v>
          </cell>
          <cell r="P18">
            <v>79</v>
          </cell>
          <cell r="Q18">
            <v>84</v>
          </cell>
          <cell r="R18">
            <v>-5</v>
          </cell>
          <cell r="S18">
            <v>89</v>
          </cell>
          <cell r="T18">
            <v>92</v>
          </cell>
          <cell r="U18">
            <v>-3</v>
          </cell>
          <cell r="V18">
            <v>92</v>
          </cell>
          <cell r="W18">
            <v>96</v>
          </cell>
          <cell r="X18">
            <v>-4</v>
          </cell>
        </row>
        <row r="19">
          <cell r="A19" t="str">
            <v>REIMS</v>
          </cell>
          <cell r="B19" t="str">
            <v>HAUTE MARNE</v>
          </cell>
          <cell r="C19" t="str">
            <v>LYCEE PHILIPPE LEBON</v>
          </cell>
          <cell r="D19" t="str">
            <v>JOINVILLE</v>
          </cell>
          <cell r="E19" t="str">
            <v>0520019N</v>
          </cell>
          <cell r="F19" t="str">
            <v>52250</v>
          </cell>
          <cell r="G19" t="str">
            <v>PU</v>
          </cell>
          <cell r="H19">
            <v>104</v>
          </cell>
          <cell r="I19" t="str">
            <v>En-deçà des attentes</v>
          </cell>
          <cell r="J19">
            <v>92</v>
          </cell>
          <cell r="K19">
            <v>97</v>
          </cell>
          <cell r="L19">
            <v>-5</v>
          </cell>
          <cell r="M19">
            <v>53</v>
          </cell>
          <cell r="N19">
            <v>54</v>
          </cell>
          <cell r="O19">
            <v>-1</v>
          </cell>
          <cell r="P19">
            <v>87</v>
          </cell>
          <cell r="Q19">
            <v>89</v>
          </cell>
          <cell r="R19">
            <v>-2</v>
          </cell>
          <cell r="S19">
            <v>94</v>
          </cell>
          <cell r="T19">
            <v>95</v>
          </cell>
          <cell r="U19">
            <v>-1</v>
          </cell>
          <cell r="V19">
            <v>96</v>
          </cell>
          <cell r="W19">
            <v>97</v>
          </cell>
          <cell r="X19">
            <v>-1</v>
          </cell>
        </row>
        <row r="20">
          <cell r="A20" t="str">
            <v>REIMS</v>
          </cell>
          <cell r="B20" t="str">
            <v>HAUTE MARNE</v>
          </cell>
          <cell r="C20" t="str">
            <v>LYCEE ST EXUPERY</v>
          </cell>
          <cell r="D20" t="str">
            <v>ST DIZIER</v>
          </cell>
          <cell r="E20" t="str">
            <v>0520027X</v>
          </cell>
          <cell r="F20" t="str">
            <v>52448</v>
          </cell>
          <cell r="G20" t="str">
            <v>PU</v>
          </cell>
          <cell r="H20">
            <v>212</v>
          </cell>
          <cell r="I20" t="str">
            <v>En-deçà des attentes</v>
          </cell>
          <cell r="J20">
            <v>90</v>
          </cell>
          <cell r="K20">
            <v>95</v>
          </cell>
          <cell r="L20">
            <v>-5</v>
          </cell>
          <cell r="M20">
            <v>47</v>
          </cell>
          <cell r="N20">
            <v>49</v>
          </cell>
          <cell r="O20">
            <v>-2</v>
          </cell>
          <cell r="P20">
            <v>78</v>
          </cell>
          <cell r="Q20">
            <v>88</v>
          </cell>
          <cell r="R20">
            <v>-10</v>
          </cell>
          <cell r="S20">
            <v>92</v>
          </cell>
          <cell r="T20">
            <v>94</v>
          </cell>
          <cell r="U20">
            <v>-2</v>
          </cell>
          <cell r="V20">
            <v>94</v>
          </cell>
          <cell r="W20">
            <v>96</v>
          </cell>
          <cell r="X20">
            <v>-2</v>
          </cell>
        </row>
        <row r="21">
          <cell r="A21" t="str">
            <v>REIMS</v>
          </cell>
          <cell r="B21" t="str">
            <v>ARDENNES</v>
          </cell>
          <cell r="C21" t="str">
            <v>LYCEE SEVIGNE</v>
          </cell>
          <cell r="D21" t="str">
            <v>CHARLEVILLE MEZIERES</v>
          </cell>
          <cell r="E21" t="str">
            <v>0080007P</v>
          </cell>
          <cell r="F21" t="str">
            <v>08105</v>
          </cell>
          <cell r="G21" t="str">
            <v>PU</v>
          </cell>
          <cell r="H21">
            <v>279</v>
          </cell>
          <cell r="I21" t="str">
            <v>Neutre</v>
          </cell>
          <cell r="J21">
            <v>94</v>
          </cell>
          <cell r="K21">
            <v>97</v>
          </cell>
          <cell r="L21">
            <v>-3</v>
          </cell>
          <cell r="M21">
            <v>56</v>
          </cell>
          <cell r="N21">
            <v>64</v>
          </cell>
          <cell r="O21">
            <v>-8</v>
          </cell>
          <cell r="P21">
            <v>87</v>
          </cell>
          <cell r="Q21">
            <v>89</v>
          </cell>
          <cell r="R21">
            <v>-2</v>
          </cell>
          <cell r="S21">
            <v>94</v>
          </cell>
          <cell r="T21">
            <v>96</v>
          </cell>
          <cell r="U21">
            <v>-2</v>
          </cell>
          <cell r="V21">
            <v>97</v>
          </cell>
          <cell r="W21">
            <v>98</v>
          </cell>
          <cell r="X21">
            <v>-1</v>
          </cell>
        </row>
        <row r="22">
          <cell r="A22" t="str">
            <v>REIMS</v>
          </cell>
          <cell r="B22" t="str">
            <v>ARDENNES</v>
          </cell>
          <cell r="C22" t="str">
            <v>LYCEE FRANCOIS BAZIN (GENERAL ET TECHNO.)</v>
          </cell>
          <cell r="D22" t="str">
            <v>CHARLEVILLE MEZIERES</v>
          </cell>
          <cell r="E22" t="str">
            <v>0080008R</v>
          </cell>
          <cell r="F22" t="str">
            <v>08105</v>
          </cell>
          <cell r="G22" t="str">
            <v>PU</v>
          </cell>
          <cell r="H22">
            <v>161</v>
          </cell>
          <cell r="I22" t="str">
            <v>Neutre</v>
          </cell>
          <cell r="J22">
            <v>96</v>
          </cell>
          <cell r="K22">
            <v>98</v>
          </cell>
          <cell r="L22">
            <v>-2</v>
          </cell>
          <cell r="M22">
            <v>61</v>
          </cell>
          <cell r="N22">
            <v>59</v>
          </cell>
          <cell r="O22">
            <v>2</v>
          </cell>
          <cell r="P22">
            <v>90</v>
          </cell>
          <cell r="Q22">
            <v>90</v>
          </cell>
          <cell r="R22">
            <v>0</v>
          </cell>
          <cell r="S22">
            <v>94</v>
          </cell>
          <cell r="T22">
            <v>96</v>
          </cell>
          <cell r="U22">
            <v>-2</v>
          </cell>
          <cell r="V22">
            <v>97</v>
          </cell>
          <cell r="W22">
            <v>98</v>
          </cell>
          <cell r="X22">
            <v>-1</v>
          </cell>
        </row>
        <row r="23">
          <cell r="A23" t="str">
            <v>REIMS</v>
          </cell>
          <cell r="B23" t="str">
            <v>ARDENNES</v>
          </cell>
          <cell r="C23" t="str">
            <v>LYCEE PAUL VERLAINE (GENERAL ET TECHNO.)</v>
          </cell>
          <cell r="D23" t="str">
            <v>RETHEL</v>
          </cell>
          <cell r="E23" t="str">
            <v>0080039Z</v>
          </cell>
          <cell r="F23" t="str">
            <v>08362</v>
          </cell>
          <cell r="G23" t="str">
            <v>PU</v>
          </cell>
          <cell r="H23">
            <v>175</v>
          </cell>
          <cell r="I23" t="str">
            <v>Neutre</v>
          </cell>
          <cell r="J23">
            <v>98</v>
          </cell>
          <cell r="K23">
            <v>98</v>
          </cell>
          <cell r="L23">
            <v>0</v>
          </cell>
          <cell r="M23">
            <v>57</v>
          </cell>
          <cell r="N23">
            <v>66</v>
          </cell>
          <cell r="O23">
            <v>-9</v>
          </cell>
          <cell r="P23">
            <v>90</v>
          </cell>
          <cell r="Q23">
            <v>91</v>
          </cell>
          <cell r="R23">
            <v>-1</v>
          </cell>
          <cell r="S23">
            <v>94</v>
          </cell>
          <cell r="T23">
            <v>96</v>
          </cell>
          <cell r="U23">
            <v>-2</v>
          </cell>
          <cell r="V23">
            <v>97</v>
          </cell>
          <cell r="W23">
            <v>98</v>
          </cell>
          <cell r="X23">
            <v>-1</v>
          </cell>
        </row>
        <row r="24">
          <cell r="A24" t="str">
            <v>REIMS</v>
          </cell>
          <cell r="B24" t="str">
            <v>ARDENNES</v>
          </cell>
          <cell r="C24" t="str">
            <v>LYCEE THOMAS MASARYK</v>
          </cell>
          <cell r="D24" t="str">
            <v>VOUZIERS</v>
          </cell>
          <cell r="E24" t="str">
            <v>0080053P</v>
          </cell>
          <cell r="F24" t="str">
            <v>08490</v>
          </cell>
          <cell r="G24" t="str">
            <v>PU</v>
          </cell>
          <cell r="H24">
            <v>95</v>
          </cell>
          <cell r="I24" t="str">
            <v>Neutre</v>
          </cell>
          <cell r="J24">
            <v>98</v>
          </cell>
          <cell r="K24">
            <v>98</v>
          </cell>
          <cell r="L24">
            <v>0</v>
          </cell>
          <cell r="M24">
            <v>58</v>
          </cell>
          <cell r="N24">
            <v>65</v>
          </cell>
          <cell r="O24">
            <v>-7</v>
          </cell>
          <cell r="P24">
            <v>88</v>
          </cell>
          <cell r="Q24">
            <v>91</v>
          </cell>
          <cell r="R24">
            <v>-3</v>
          </cell>
          <cell r="S24">
            <v>94</v>
          </cell>
          <cell r="T24">
            <v>97</v>
          </cell>
          <cell r="U24">
            <v>-3</v>
          </cell>
          <cell r="V24">
            <v>99</v>
          </cell>
          <cell r="W24">
            <v>99</v>
          </cell>
          <cell r="X24">
            <v>0</v>
          </cell>
        </row>
        <row r="25">
          <cell r="A25" t="str">
            <v>REIMS</v>
          </cell>
          <cell r="B25" t="str">
            <v>ARDENNES</v>
          </cell>
          <cell r="C25" t="str">
            <v>LYCEE BAZEILLES (GENERAL ET TECHNO.)</v>
          </cell>
          <cell r="D25" t="str">
            <v>SEDAN</v>
          </cell>
          <cell r="E25" t="str">
            <v>0081047V</v>
          </cell>
          <cell r="F25" t="str">
            <v>08053</v>
          </cell>
          <cell r="G25" t="str">
            <v>PU</v>
          </cell>
          <cell r="H25">
            <v>30</v>
          </cell>
          <cell r="I25" t="str">
            <v>Neutre</v>
          </cell>
          <cell r="J25">
            <v>97</v>
          </cell>
          <cell r="K25">
            <v>98</v>
          </cell>
          <cell r="L25">
            <v>-1</v>
          </cell>
          <cell r="M25">
            <v>67</v>
          </cell>
          <cell r="N25">
            <v>61</v>
          </cell>
          <cell r="O25">
            <v>6</v>
          </cell>
          <cell r="P25">
            <v>87</v>
          </cell>
          <cell r="Q25">
            <v>89</v>
          </cell>
          <cell r="R25">
            <v>-2</v>
          </cell>
          <cell r="S25">
            <v>87</v>
          </cell>
          <cell r="T25">
            <v>93</v>
          </cell>
          <cell r="U25">
            <v>-6</v>
          </cell>
          <cell r="V25">
            <v>94</v>
          </cell>
          <cell r="W25">
            <v>98</v>
          </cell>
          <cell r="X25">
            <v>-4</v>
          </cell>
        </row>
        <row r="26">
          <cell r="A26" t="str">
            <v>REIMS</v>
          </cell>
          <cell r="B26" t="str">
            <v>AUBE</v>
          </cell>
          <cell r="C26" t="str">
            <v>LYCEE GASTON BACHELARD (GENERAL ET TECHNO.)</v>
          </cell>
          <cell r="D26" t="str">
            <v>BAR SUR AUBE</v>
          </cell>
          <cell r="E26" t="str">
            <v>0100003Z</v>
          </cell>
          <cell r="F26" t="str">
            <v>10033</v>
          </cell>
          <cell r="G26" t="str">
            <v>PU</v>
          </cell>
          <cell r="H26">
            <v>100</v>
          </cell>
          <cell r="I26" t="str">
            <v>Neutre</v>
          </cell>
          <cell r="J26">
            <v>97</v>
          </cell>
          <cell r="K26">
            <v>98</v>
          </cell>
          <cell r="L26">
            <v>-1</v>
          </cell>
          <cell r="M26">
            <v>61</v>
          </cell>
          <cell r="N26">
            <v>64</v>
          </cell>
          <cell r="O26">
            <v>-3</v>
          </cell>
          <cell r="P26">
            <v>89</v>
          </cell>
          <cell r="Q26">
            <v>90</v>
          </cell>
          <cell r="R26">
            <v>-1</v>
          </cell>
          <cell r="S26">
            <v>99</v>
          </cell>
          <cell r="T26">
            <v>96</v>
          </cell>
          <cell r="U26">
            <v>3</v>
          </cell>
          <cell r="V26">
            <v>100</v>
          </cell>
          <cell r="W26">
            <v>98</v>
          </cell>
          <cell r="X26">
            <v>2</v>
          </cell>
        </row>
        <row r="27">
          <cell r="A27" t="str">
            <v>REIMS</v>
          </cell>
          <cell r="B27" t="str">
            <v>AUBE</v>
          </cell>
          <cell r="C27" t="str">
            <v>LYCEE F. ET I. JOLIOT CURIE</v>
          </cell>
          <cell r="D27" t="str">
            <v>ROMILLY SUR SEINE</v>
          </cell>
          <cell r="E27" t="str">
            <v>0100015M</v>
          </cell>
          <cell r="F27" t="str">
            <v>10323</v>
          </cell>
          <cell r="G27" t="str">
            <v>PU</v>
          </cell>
          <cell r="H27">
            <v>348</v>
          </cell>
          <cell r="I27" t="str">
            <v>Neutre</v>
          </cell>
          <cell r="J27">
            <v>95</v>
          </cell>
          <cell r="K27">
            <v>96</v>
          </cell>
          <cell r="L27">
            <v>-1</v>
          </cell>
          <cell r="M27">
            <v>49</v>
          </cell>
          <cell r="N27">
            <v>57</v>
          </cell>
          <cell r="O27">
            <v>-8</v>
          </cell>
          <cell r="P27">
            <v>86</v>
          </cell>
          <cell r="Q27">
            <v>88</v>
          </cell>
          <cell r="R27">
            <v>-2</v>
          </cell>
          <cell r="S27">
            <v>94</v>
          </cell>
          <cell r="T27">
            <v>95</v>
          </cell>
          <cell r="U27">
            <v>-1</v>
          </cell>
          <cell r="V27">
            <v>96</v>
          </cell>
          <cell r="W27">
            <v>97</v>
          </cell>
          <cell r="X27">
            <v>-1</v>
          </cell>
        </row>
        <row r="28">
          <cell r="A28" t="str">
            <v>REIMS</v>
          </cell>
          <cell r="B28" t="str">
            <v>AUBE</v>
          </cell>
          <cell r="C28" t="str">
            <v>LYCEE CHRESTIEN DE TROYES</v>
          </cell>
          <cell r="D28" t="str">
            <v>TROYES</v>
          </cell>
          <cell r="E28" t="str">
            <v>0100022V</v>
          </cell>
          <cell r="F28" t="str">
            <v>10387</v>
          </cell>
          <cell r="G28" t="str">
            <v>PU</v>
          </cell>
          <cell r="H28">
            <v>305</v>
          </cell>
          <cell r="I28" t="str">
            <v>Neutre</v>
          </cell>
          <cell r="J28">
            <v>96</v>
          </cell>
          <cell r="K28">
            <v>97</v>
          </cell>
          <cell r="L28">
            <v>-1</v>
          </cell>
          <cell r="M28">
            <v>55</v>
          </cell>
          <cell r="N28">
            <v>63</v>
          </cell>
          <cell r="O28">
            <v>-8</v>
          </cell>
          <cell r="P28">
            <v>86</v>
          </cell>
          <cell r="Q28">
            <v>89</v>
          </cell>
          <cell r="R28">
            <v>-3</v>
          </cell>
          <cell r="S28">
            <v>93</v>
          </cell>
          <cell r="T28">
            <v>95</v>
          </cell>
          <cell r="U28">
            <v>-2</v>
          </cell>
          <cell r="V28">
            <v>96</v>
          </cell>
          <cell r="W28">
            <v>97</v>
          </cell>
          <cell r="X28">
            <v>-1</v>
          </cell>
        </row>
        <row r="29">
          <cell r="A29" t="str">
            <v>REIMS</v>
          </cell>
          <cell r="B29" t="str">
            <v>AUBE</v>
          </cell>
          <cell r="C29" t="str">
            <v>LYCEE MARIE DE CHAMPAGNE (GENERAL ET TECHNO.)</v>
          </cell>
          <cell r="D29" t="str">
            <v>TROYES</v>
          </cell>
          <cell r="E29" t="str">
            <v>0100023W</v>
          </cell>
          <cell r="F29" t="str">
            <v>10387</v>
          </cell>
          <cell r="G29" t="str">
            <v>PU</v>
          </cell>
          <cell r="H29">
            <v>385</v>
          </cell>
          <cell r="I29" t="str">
            <v>Neutre</v>
          </cell>
          <cell r="J29">
            <v>94</v>
          </cell>
          <cell r="K29">
            <v>97</v>
          </cell>
          <cell r="L29">
            <v>-3</v>
          </cell>
          <cell r="M29">
            <v>55</v>
          </cell>
          <cell r="N29">
            <v>60</v>
          </cell>
          <cell r="O29">
            <v>-5</v>
          </cell>
          <cell r="P29">
            <v>88</v>
          </cell>
          <cell r="Q29">
            <v>88</v>
          </cell>
          <cell r="R29">
            <v>0</v>
          </cell>
          <cell r="S29">
            <v>92</v>
          </cell>
          <cell r="T29">
            <v>95</v>
          </cell>
          <cell r="U29">
            <v>-3</v>
          </cell>
          <cell r="V29">
            <v>97</v>
          </cell>
          <cell r="W29">
            <v>97</v>
          </cell>
          <cell r="X29">
            <v>0</v>
          </cell>
        </row>
        <row r="30">
          <cell r="A30" t="str">
            <v>REIMS</v>
          </cell>
          <cell r="B30" t="str">
            <v>AUBE</v>
          </cell>
          <cell r="C30" t="str">
            <v>LYCEE LES LOMBARDS (GENERAL ET TECHNO.)</v>
          </cell>
          <cell r="D30" t="str">
            <v>TROYES</v>
          </cell>
          <cell r="E30" t="str">
            <v>0100025Y</v>
          </cell>
          <cell r="F30" t="str">
            <v>10387</v>
          </cell>
          <cell r="G30" t="str">
            <v>PU</v>
          </cell>
          <cell r="H30">
            <v>203</v>
          </cell>
          <cell r="I30" t="str">
            <v>Neutre</v>
          </cell>
          <cell r="J30">
            <v>97</v>
          </cell>
          <cell r="K30">
            <v>98</v>
          </cell>
          <cell r="L30">
            <v>-1</v>
          </cell>
          <cell r="M30">
            <v>58</v>
          </cell>
          <cell r="N30">
            <v>62</v>
          </cell>
          <cell r="O30">
            <v>-4</v>
          </cell>
          <cell r="P30">
            <v>92</v>
          </cell>
          <cell r="Q30">
            <v>89</v>
          </cell>
          <cell r="R30">
            <v>3</v>
          </cell>
          <cell r="S30">
            <v>94</v>
          </cell>
          <cell r="T30">
            <v>96</v>
          </cell>
          <cell r="U30">
            <v>-2</v>
          </cell>
          <cell r="V30">
            <v>98</v>
          </cell>
          <cell r="W30">
            <v>98</v>
          </cell>
          <cell r="X30">
            <v>0</v>
          </cell>
        </row>
        <row r="31">
          <cell r="A31" t="str">
            <v>REIMS</v>
          </cell>
          <cell r="B31" t="str">
            <v>AUBE</v>
          </cell>
          <cell r="C31" t="str">
            <v>LYCEE ST FRANCOIS DE SALES</v>
          </cell>
          <cell r="D31" t="str">
            <v>TROYES</v>
          </cell>
          <cell r="E31" t="str">
            <v>0100046W</v>
          </cell>
          <cell r="F31" t="str">
            <v>10387</v>
          </cell>
          <cell r="G31" t="str">
            <v>PR</v>
          </cell>
          <cell r="H31">
            <v>117</v>
          </cell>
          <cell r="I31" t="str">
            <v>Neutre</v>
          </cell>
          <cell r="J31">
            <v>100</v>
          </cell>
          <cell r="K31">
            <v>99</v>
          </cell>
          <cell r="L31">
            <v>1</v>
          </cell>
          <cell r="M31">
            <v>92</v>
          </cell>
          <cell r="N31">
            <v>81</v>
          </cell>
          <cell r="O31">
            <v>11</v>
          </cell>
          <cell r="P31">
            <v>91</v>
          </cell>
          <cell r="Q31">
            <v>92</v>
          </cell>
          <cell r="R31">
            <v>-1</v>
          </cell>
          <cell r="S31">
            <v>96</v>
          </cell>
          <cell r="T31">
            <v>97</v>
          </cell>
          <cell r="U31">
            <v>-1</v>
          </cell>
          <cell r="V31">
            <v>99</v>
          </cell>
          <cell r="W31">
            <v>99</v>
          </cell>
          <cell r="X31">
            <v>0</v>
          </cell>
        </row>
        <row r="32">
          <cell r="A32" t="str">
            <v>REIMS</v>
          </cell>
          <cell r="B32" t="str">
            <v>MARNE</v>
          </cell>
          <cell r="C32" t="str">
            <v>LYCEE PIERRE BAYEN</v>
          </cell>
          <cell r="D32" t="str">
            <v>CHALONS EN CHAMPAGNE</v>
          </cell>
          <cell r="E32" t="str">
            <v>0510006E</v>
          </cell>
          <cell r="F32" t="str">
            <v>51108</v>
          </cell>
          <cell r="G32" t="str">
            <v>PU</v>
          </cell>
          <cell r="H32">
            <v>282</v>
          </cell>
          <cell r="I32" t="str">
            <v>Neutre</v>
          </cell>
          <cell r="J32">
            <v>95</v>
          </cell>
          <cell r="K32">
            <v>98</v>
          </cell>
          <cell r="L32">
            <v>-3</v>
          </cell>
          <cell r="M32">
            <v>61</v>
          </cell>
          <cell r="N32">
            <v>71</v>
          </cell>
          <cell r="O32">
            <v>-10</v>
          </cell>
          <cell r="P32">
            <v>92</v>
          </cell>
          <cell r="Q32">
            <v>90</v>
          </cell>
          <cell r="R32">
            <v>2</v>
          </cell>
          <cell r="S32">
            <v>95</v>
          </cell>
          <cell r="T32">
            <v>96</v>
          </cell>
          <cell r="U32">
            <v>-1</v>
          </cell>
          <cell r="V32">
            <v>97</v>
          </cell>
          <cell r="W32">
            <v>99</v>
          </cell>
          <cell r="X32">
            <v>-2</v>
          </cell>
        </row>
        <row r="33">
          <cell r="A33" t="str">
            <v>REIMS</v>
          </cell>
          <cell r="B33" t="str">
            <v>MARNE</v>
          </cell>
          <cell r="C33" t="str">
            <v>LYCEE ETIENNE OEHMICHEN (GENERAL ET TECHNO.)</v>
          </cell>
          <cell r="D33" t="str">
            <v>CHALONS EN CHAMPAGNE</v>
          </cell>
          <cell r="E33" t="str">
            <v>0510007F</v>
          </cell>
          <cell r="F33" t="str">
            <v>51108</v>
          </cell>
          <cell r="G33" t="str">
            <v>PU</v>
          </cell>
          <cell r="H33">
            <v>172</v>
          </cell>
          <cell r="I33" t="str">
            <v>Neutre</v>
          </cell>
          <cell r="J33">
            <v>95</v>
          </cell>
          <cell r="K33">
            <v>98</v>
          </cell>
          <cell r="L33">
            <v>-3</v>
          </cell>
          <cell r="M33">
            <v>40</v>
          </cell>
          <cell r="N33">
            <v>62</v>
          </cell>
          <cell r="O33">
            <v>-22</v>
          </cell>
          <cell r="P33">
            <v>86</v>
          </cell>
          <cell r="Q33">
            <v>89</v>
          </cell>
          <cell r="R33">
            <v>-3</v>
          </cell>
          <cell r="S33">
            <v>99</v>
          </cell>
          <cell r="T33">
            <v>95</v>
          </cell>
          <cell r="U33">
            <v>4</v>
          </cell>
          <cell r="V33">
            <v>99</v>
          </cell>
          <cell r="W33">
            <v>97</v>
          </cell>
          <cell r="X33">
            <v>2</v>
          </cell>
        </row>
        <row r="34">
          <cell r="A34" t="str">
            <v>REIMS</v>
          </cell>
          <cell r="B34" t="str">
            <v>MARNE</v>
          </cell>
          <cell r="C34" t="str">
            <v>LYCEE JEAN JAURES</v>
          </cell>
          <cell r="D34" t="str">
            <v>REIMS</v>
          </cell>
          <cell r="E34" t="str">
            <v>0510032H</v>
          </cell>
          <cell r="F34" t="str">
            <v>51454</v>
          </cell>
          <cell r="G34" t="str">
            <v>PU</v>
          </cell>
          <cell r="H34">
            <v>311</v>
          </cell>
          <cell r="I34" t="str">
            <v>Neutre</v>
          </cell>
          <cell r="J34">
            <v>98</v>
          </cell>
          <cell r="K34">
            <v>99</v>
          </cell>
          <cell r="L34">
            <v>-1</v>
          </cell>
          <cell r="M34">
            <v>77</v>
          </cell>
          <cell r="N34">
            <v>80</v>
          </cell>
          <cell r="O34">
            <v>-3</v>
          </cell>
          <cell r="P34">
            <v>89</v>
          </cell>
          <cell r="Q34">
            <v>91</v>
          </cell>
          <cell r="R34">
            <v>-2</v>
          </cell>
          <cell r="S34">
            <v>97</v>
          </cell>
          <cell r="T34">
            <v>97</v>
          </cell>
          <cell r="U34">
            <v>0</v>
          </cell>
          <cell r="V34">
            <v>99</v>
          </cell>
          <cell r="W34">
            <v>99</v>
          </cell>
          <cell r="X34">
            <v>0</v>
          </cell>
        </row>
        <row r="35">
          <cell r="A35" t="str">
            <v>REIMS</v>
          </cell>
          <cell r="B35" t="str">
            <v>MARNE</v>
          </cell>
          <cell r="C35" t="str">
            <v>LYCEE JEAN XXIII</v>
          </cell>
          <cell r="D35" t="str">
            <v>REIMS</v>
          </cell>
          <cell r="E35" t="str">
            <v>0511130B</v>
          </cell>
          <cell r="F35" t="str">
            <v>51454</v>
          </cell>
          <cell r="G35" t="str">
            <v>PR</v>
          </cell>
          <cell r="H35">
            <v>190</v>
          </cell>
          <cell r="I35" t="str">
            <v>Neutre</v>
          </cell>
          <cell r="J35">
            <v>99</v>
          </cell>
          <cell r="K35">
            <v>99</v>
          </cell>
          <cell r="L35">
            <v>0</v>
          </cell>
          <cell r="M35">
            <v>75</v>
          </cell>
          <cell r="N35">
            <v>77</v>
          </cell>
          <cell r="O35">
            <v>-2</v>
          </cell>
          <cell r="P35">
            <v>90</v>
          </cell>
          <cell r="Q35">
            <v>93</v>
          </cell>
          <cell r="R35">
            <v>-3</v>
          </cell>
          <cell r="S35">
            <v>97</v>
          </cell>
          <cell r="T35">
            <v>97</v>
          </cell>
          <cell r="U35">
            <v>0</v>
          </cell>
          <cell r="V35">
            <v>99</v>
          </cell>
          <cell r="W35">
            <v>99</v>
          </cell>
          <cell r="X35">
            <v>0</v>
          </cell>
        </row>
        <row r="36">
          <cell r="A36" t="str">
            <v>REIMS</v>
          </cell>
          <cell r="B36" t="str">
            <v>MARNE</v>
          </cell>
          <cell r="C36" t="str">
            <v>LYCEE SACRE-COEUR</v>
          </cell>
          <cell r="D36" t="str">
            <v>REIMS</v>
          </cell>
          <cell r="E36" t="str">
            <v>0511142P</v>
          </cell>
          <cell r="F36" t="str">
            <v>51454</v>
          </cell>
          <cell r="G36" t="str">
            <v>PR</v>
          </cell>
          <cell r="H36">
            <v>194</v>
          </cell>
          <cell r="I36" t="str">
            <v>Neutre</v>
          </cell>
          <cell r="J36">
            <v>100</v>
          </cell>
          <cell r="K36">
            <v>100</v>
          </cell>
          <cell r="L36">
            <v>0</v>
          </cell>
          <cell r="M36">
            <v>91</v>
          </cell>
          <cell r="N36">
            <v>85</v>
          </cell>
          <cell r="O36">
            <v>6</v>
          </cell>
          <cell r="P36">
            <v>96</v>
          </cell>
          <cell r="Q36">
            <v>93</v>
          </cell>
          <cell r="R36">
            <v>3</v>
          </cell>
          <cell r="S36">
            <v>99</v>
          </cell>
          <cell r="T36">
            <v>98</v>
          </cell>
          <cell r="U36">
            <v>1</v>
          </cell>
          <cell r="V36">
            <v>100</v>
          </cell>
          <cell r="W36">
            <v>100</v>
          </cell>
          <cell r="X36">
            <v>0</v>
          </cell>
        </row>
        <row r="37">
          <cell r="A37" t="str">
            <v>REIMS</v>
          </cell>
          <cell r="B37" t="str">
            <v>MARNE</v>
          </cell>
          <cell r="C37" t="str">
            <v>LYCEE ST MICHEL (GENERAL ET TECHNO.)</v>
          </cell>
          <cell r="D37" t="str">
            <v>REIMS</v>
          </cell>
          <cell r="E37" t="str">
            <v>0511145T</v>
          </cell>
          <cell r="F37" t="str">
            <v>51454</v>
          </cell>
          <cell r="G37" t="str">
            <v>PR</v>
          </cell>
          <cell r="H37">
            <v>108</v>
          </cell>
          <cell r="I37" t="str">
            <v>Neutre</v>
          </cell>
          <cell r="J37">
            <v>99</v>
          </cell>
          <cell r="K37">
            <v>99</v>
          </cell>
          <cell r="L37">
            <v>0</v>
          </cell>
          <cell r="M37">
            <v>61</v>
          </cell>
          <cell r="N37">
            <v>67</v>
          </cell>
          <cell r="O37">
            <v>-6</v>
          </cell>
          <cell r="P37">
            <v>88</v>
          </cell>
          <cell r="Q37">
            <v>90</v>
          </cell>
          <cell r="R37">
            <v>-2</v>
          </cell>
          <cell r="S37">
            <v>94</v>
          </cell>
          <cell r="T37">
            <v>96</v>
          </cell>
          <cell r="U37">
            <v>-2</v>
          </cell>
          <cell r="V37">
            <v>97</v>
          </cell>
          <cell r="W37">
            <v>98</v>
          </cell>
          <cell r="X37">
            <v>-1</v>
          </cell>
        </row>
        <row r="38">
          <cell r="A38" t="str">
            <v>REIMS</v>
          </cell>
          <cell r="B38" t="str">
            <v>MARNE</v>
          </cell>
          <cell r="C38" t="str">
            <v>LYCEE FREDERIC OZANAM</v>
          </cell>
          <cell r="D38" t="str">
            <v>CHALONS EN CHAMPAGNE</v>
          </cell>
          <cell r="E38" t="str">
            <v>0511147V</v>
          </cell>
          <cell r="F38" t="str">
            <v>51108</v>
          </cell>
          <cell r="G38" t="str">
            <v>PR</v>
          </cell>
          <cell r="H38">
            <v>202</v>
          </cell>
          <cell r="I38" t="str">
            <v>Neutre</v>
          </cell>
          <cell r="J38">
            <v>99</v>
          </cell>
          <cell r="K38">
            <v>99</v>
          </cell>
          <cell r="L38">
            <v>0</v>
          </cell>
          <cell r="M38">
            <v>75</v>
          </cell>
          <cell r="N38">
            <v>70</v>
          </cell>
          <cell r="O38">
            <v>5</v>
          </cell>
          <cell r="P38">
            <v>90</v>
          </cell>
          <cell r="Q38">
            <v>91</v>
          </cell>
          <cell r="R38">
            <v>-1</v>
          </cell>
          <cell r="S38">
            <v>96</v>
          </cell>
          <cell r="T38">
            <v>96</v>
          </cell>
          <cell r="U38">
            <v>0</v>
          </cell>
          <cell r="V38">
            <v>99</v>
          </cell>
          <cell r="W38">
            <v>98</v>
          </cell>
          <cell r="X38">
            <v>1</v>
          </cell>
        </row>
        <row r="39">
          <cell r="A39" t="str">
            <v>REIMS</v>
          </cell>
          <cell r="B39" t="str">
            <v>MARNE</v>
          </cell>
          <cell r="C39" t="str">
            <v>LYCEE MARC CHAGALL</v>
          </cell>
          <cell r="D39" t="str">
            <v>REIMS</v>
          </cell>
          <cell r="E39" t="str">
            <v>0511926S</v>
          </cell>
          <cell r="F39" t="str">
            <v>51454</v>
          </cell>
          <cell r="G39" t="str">
            <v>PU</v>
          </cell>
          <cell r="H39">
            <v>320</v>
          </cell>
          <cell r="I39" t="str">
            <v>Neutre</v>
          </cell>
          <cell r="J39">
            <v>98</v>
          </cell>
          <cell r="K39">
            <v>99</v>
          </cell>
          <cell r="L39">
            <v>-1</v>
          </cell>
          <cell r="M39">
            <v>80</v>
          </cell>
          <cell r="N39">
            <v>80</v>
          </cell>
          <cell r="O39">
            <v>0</v>
          </cell>
          <cell r="P39">
            <v>90</v>
          </cell>
          <cell r="Q39">
            <v>91</v>
          </cell>
          <cell r="R39">
            <v>-1</v>
          </cell>
          <cell r="S39">
            <v>98</v>
          </cell>
          <cell r="T39">
            <v>97</v>
          </cell>
          <cell r="U39">
            <v>1</v>
          </cell>
          <cell r="V39">
            <v>98</v>
          </cell>
          <cell r="W39">
            <v>99</v>
          </cell>
          <cell r="X39">
            <v>-1</v>
          </cell>
        </row>
        <row r="40">
          <cell r="A40" t="str">
            <v>REIMS</v>
          </cell>
          <cell r="B40" t="str">
            <v>HAUTE MARNE</v>
          </cell>
          <cell r="C40" t="str">
            <v>LYCEE ESTIC</v>
          </cell>
          <cell r="D40" t="str">
            <v>ST DIZIER</v>
          </cell>
          <cell r="E40" t="str">
            <v>0520679F</v>
          </cell>
          <cell r="F40" t="str">
            <v>52448</v>
          </cell>
          <cell r="G40" t="str">
            <v>PR</v>
          </cell>
          <cell r="H40">
            <v>114</v>
          </cell>
          <cell r="I40" t="str">
            <v>Neutre</v>
          </cell>
          <cell r="J40">
            <v>100</v>
          </cell>
          <cell r="K40">
            <v>99</v>
          </cell>
          <cell r="L40">
            <v>1</v>
          </cell>
          <cell r="M40">
            <v>77</v>
          </cell>
          <cell r="N40">
            <v>72</v>
          </cell>
          <cell r="O40">
            <v>5</v>
          </cell>
          <cell r="P40">
            <v>91</v>
          </cell>
          <cell r="Q40">
            <v>90</v>
          </cell>
          <cell r="R40">
            <v>1</v>
          </cell>
          <cell r="S40">
            <v>97</v>
          </cell>
          <cell r="T40">
            <v>96</v>
          </cell>
          <cell r="U40">
            <v>1</v>
          </cell>
          <cell r="V40">
            <v>100</v>
          </cell>
          <cell r="W40">
            <v>99</v>
          </cell>
          <cell r="X40">
            <v>1</v>
          </cell>
        </row>
        <row r="41">
          <cell r="A41" t="str">
            <v>REIMS</v>
          </cell>
          <cell r="B41" t="str">
            <v>HAUTE MARNE</v>
          </cell>
          <cell r="C41" t="str">
            <v>LYCEE OUDINOT</v>
          </cell>
          <cell r="D41" t="str">
            <v>CHAUMONT</v>
          </cell>
          <cell r="E41" t="str">
            <v>0520685M</v>
          </cell>
          <cell r="F41" t="str">
            <v>52121</v>
          </cell>
          <cell r="G41" t="str">
            <v>PR</v>
          </cell>
          <cell r="H41">
            <v>47</v>
          </cell>
          <cell r="I41" t="str">
            <v>Neutre</v>
          </cell>
          <cell r="J41">
            <v>100</v>
          </cell>
          <cell r="K41">
            <v>99</v>
          </cell>
          <cell r="L41">
            <v>1</v>
          </cell>
          <cell r="M41">
            <v>72</v>
          </cell>
          <cell r="N41">
            <v>71</v>
          </cell>
          <cell r="O41">
            <v>1</v>
          </cell>
          <cell r="P41">
            <v>95</v>
          </cell>
          <cell r="Q41">
            <v>92</v>
          </cell>
          <cell r="R41">
            <v>3</v>
          </cell>
          <cell r="S41">
            <v>98</v>
          </cell>
          <cell r="T41">
            <v>96</v>
          </cell>
          <cell r="U41">
            <v>2</v>
          </cell>
          <cell r="V41">
            <v>100</v>
          </cell>
          <cell r="W41">
            <v>98</v>
          </cell>
          <cell r="X41">
            <v>2</v>
          </cell>
        </row>
        <row r="42">
          <cell r="A42" t="str">
            <v>REIMS</v>
          </cell>
          <cell r="B42" t="str">
            <v>HAUTE MARNE</v>
          </cell>
          <cell r="C42" t="str">
            <v>LYCEE EDME BOUCHARDON</v>
          </cell>
          <cell r="D42" t="str">
            <v>CHAUMONT</v>
          </cell>
          <cell r="E42" t="str">
            <v>0520844K</v>
          </cell>
          <cell r="F42" t="str">
            <v>52121</v>
          </cell>
          <cell r="G42" t="str">
            <v>PU</v>
          </cell>
          <cell r="H42">
            <v>273</v>
          </cell>
          <cell r="I42" t="str">
            <v>Neutre</v>
          </cell>
          <cell r="J42">
            <v>96</v>
          </cell>
          <cell r="K42">
            <v>98</v>
          </cell>
          <cell r="L42">
            <v>-2</v>
          </cell>
          <cell r="M42">
            <v>56</v>
          </cell>
          <cell r="N42">
            <v>65</v>
          </cell>
          <cell r="O42">
            <v>-9</v>
          </cell>
          <cell r="P42">
            <v>87</v>
          </cell>
          <cell r="Q42">
            <v>89</v>
          </cell>
          <cell r="R42">
            <v>-2</v>
          </cell>
          <cell r="S42">
            <v>97</v>
          </cell>
          <cell r="T42">
            <v>96</v>
          </cell>
          <cell r="U42">
            <v>1</v>
          </cell>
          <cell r="V42">
            <v>98</v>
          </cell>
          <cell r="W42">
            <v>98</v>
          </cell>
          <cell r="X42">
            <v>0</v>
          </cell>
        </row>
        <row r="43">
          <cell r="A43" t="str">
            <v>REIMS</v>
          </cell>
          <cell r="B43" t="str">
            <v>ARDENNES</v>
          </cell>
          <cell r="C43" t="str">
            <v>LYCEE SAINT PAUL (GENERAL ET TECHNO.)</v>
          </cell>
          <cell r="D43" t="str">
            <v>CHARLEVILLE MEZIERES</v>
          </cell>
          <cell r="E43" t="str">
            <v>0080082W</v>
          </cell>
          <cell r="F43" t="str">
            <v>08105</v>
          </cell>
          <cell r="G43" t="str">
            <v>PR</v>
          </cell>
          <cell r="H43">
            <v>126</v>
          </cell>
          <cell r="I43" t="str">
            <v>Performants</v>
          </cell>
          <cell r="J43">
            <v>100</v>
          </cell>
          <cell r="K43">
            <v>99</v>
          </cell>
          <cell r="L43">
            <v>1</v>
          </cell>
          <cell r="M43">
            <v>71</v>
          </cell>
          <cell r="N43">
            <v>76</v>
          </cell>
          <cell r="O43">
            <v>-5</v>
          </cell>
          <cell r="P43">
            <v>95</v>
          </cell>
          <cell r="Q43">
            <v>91</v>
          </cell>
          <cell r="R43">
            <v>4</v>
          </cell>
          <cell r="S43">
            <v>98</v>
          </cell>
          <cell r="T43">
            <v>97</v>
          </cell>
          <cell r="U43">
            <v>1</v>
          </cell>
          <cell r="V43">
            <v>100</v>
          </cell>
          <cell r="W43">
            <v>99</v>
          </cell>
          <cell r="X43">
            <v>1</v>
          </cell>
        </row>
        <row r="44">
          <cell r="A44" t="str">
            <v>REIMS</v>
          </cell>
          <cell r="B44" t="str">
            <v>MARNE</v>
          </cell>
          <cell r="C44" t="str">
            <v>LYCEE FRANCOIS 1ER (GENERAL ET TECHNO.)</v>
          </cell>
          <cell r="D44" t="str">
            <v>VITRY LE FRANCOIS</v>
          </cell>
          <cell r="E44" t="str">
            <v>0510062R</v>
          </cell>
          <cell r="F44" t="str">
            <v>51649</v>
          </cell>
          <cell r="G44" t="str">
            <v>PU</v>
          </cell>
          <cell r="H44">
            <v>270</v>
          </cell>
          <cell r="I44" t="str">
            <v>Performants</v>
          </cell>
          <cell r="J44">
            <v>97</v>
          </cell>
          <cell r="K44">
            <v>97</v>
          </cell>
          <cell r="L44">
            <v>0</v>
          </cell>
          <cell r="M44">
            <v>60</v>
          </cell>
          <cell r="N44">
            <v>62</v>
          </cell>
          <cell r="O44">
            <v>-2</v>
          </cell>
          <cell r="P44">
            <v>94</v>
          </cell>
          <cell r="Q44">
            <v>90</v>
          </cell>
          <cell r="R44">
            <v>4</v>
          </cell>
          <cell r="S44">
            <v>97</v>
          </cell>
          <cell r="T44">
            <v>95</v>
          </cell>
          <cell r="U44">
            <v>2</v>
          </cell>
          <cell r="V44">
            <v>98</v>
          </cell>
          <cell r="W44">
            <v>97</v>
          </cell>
          <cell r="X44">
            <v>1</v>
          </cell>
        </row>
        <row r="45">
          <cell r="A45" t="str">
            <v>REIMS</v>
          </cell>
          <cell r="B45" t="str">
            <v>HAUTE MARNE</v>
          </cell>
          <cell r="C45" t="str">
            <v>LYCEE CHARLES DE GAULLE (GENERAL ET TECHNO.)</v>
          </cell>
          <cell r="D45" t="str">
            <v>CHAUMONT</v>
          </cell>
          <cell r="E45" t="str">
            <v>0521032P</v>
          </cell>
          <cell r="F45" t="str">
            <v>52121</v>
          </cell>
          <cell r="G45" t="str">
            <v>PU</v>
          </cell>
          <cell r="H45">
            <v>224</v>
          </cell>
          <cell r="I45" t="str">
            <v>Performants</v>
          </cell>
          <cell r="J45">
            <v>100</v>
          </cell>
          <cell r="K45">
            <v>99</v>
          </cell>
          <cell r="L45">
            <v>1</v>
          </cell>
          <cell r="M45">
            <v>76</v>
          </cell>
          <cell r="N45">
            <v>70</v>
          </cell>
          <cell r="O45">
            <v>6</v>
          </cell>
          <cell r="P45">
            <v>94</v>
          </cell>
          <cell r="Q45">
            <v>90</v>
          </cell>
          <cell r="R45">
            <v>4</v>
          </cell>
          <cell r="S45">
            <v>98</v>
          </cell>
          <cell r="T45">
            <v>96</v>
          </cell>
          <cell r="U45">
            <v>2</v>
          </cell>
          <cell r="V45">
            <v>99</v>
          </cell>
          <cell r="W45">
            <v>99</v>
          </cell>
          <cell r="X45">
            <v>0</v>
          </cell>
        </row>
        <row r="46">
          <cell r="A46" t="str">
            <v>REIMS</v>
          </cell>
          <cell r="B46" t="str">
            <v>AUBE</v>
          </cell>
          <cell r="C46" t="str">
            <v>LYCEE EDOUARD HERRIOT</v>
          </cell>
          <cell r="D46" t="str">
            <v>STE SAVINE</v>
          </cell>
          <cell r="E46" t="str">
            <v>0101016A</v>
          </cell>
          <cell r="F46" t="str">
            <v>10362</v>
          </cell>
          <cell r="G46" t="str">
            <v>PU</v>
          </cell>
          <cell r="H46">
            <v>210</v>
          </cell>
          <cell r="I46" t="str">
            <v>Sélectifs</v>
          </cell>
          <cell r="J46">
            <v>98</v>
          </cell>
          <cell r="K46">
            <v>98</v>
          </cell>
          <cell r="L46">
            <v>0</v>
          </cell>
          <cell r="M46">
            <v>62</v>
          </cell>
          <cell r="N46">
            <v>70</v>
          </cell>
          <cell r="O46">
            <v>-8</v>
          </cell>
          <cell r="P46">
            <v>79</v>
          </cell>
          <cell r="Q46">
            <v>90</v>
          </cell>
          <cell r="R46">
            <v>-11</v>
          </cell>
          <cell r="S46">
            <v>93</v>
          </cell>
          <cell r="T46">
            <v>96</v>
          </cell>
          <cell r="U46">
            <v>-3</v>
          </cell>
          <cell r="V46">
            <v>99</v>
          </cell>
          <cell r="W46">
            <v>98</v>
          </cell>
          <cell r="X46">
            <v>1</v>
          </cell>
        </row>
        <row r="47">
          <cell r="A47" t="str">
            <v>REIMS</v>
          </cell>
          <cell r="B47" t="str">
            <v>AUBE</v>
          </cell>
          <cell r="C47" t="str">
            <v>LYCEE CAMILLE CLAUDEL</v>
          </cell>
          <cell r="D47" t="str">
            <v>TROYES</v>
          </cell>
          <cell r="E47" t="str">
            <v>0101028N</v>
          </cell>
          <cell r="F47" t="str">
            <v>10387</v>
          </cell>
          <cell r="G47" t="str">
            <v>PU</v>
          </cell>
          <cell r="H47">
            <v>218</v>
          </cell>
          <cell r="I47" t="str">
            <v>Sélectifs</v>
          </cell>
          <cell r="J47">
            <v>99</v>
          </cell>
          <cell r="K47">
            <v>99</v>
          </cell>
          <cell r="L47">
            <v>0</v>
          </cell>
          <cell r="M47">
            <v>66</v>
          </cell>
          <cell r="N47">
            <v>75</v>
          </cell>
          <cell r="O47">
            <v>-9</v>
          </cell>
          <cell r="P47">
            <v>85</v>
          </cell>
          <cell r="Q47">
            <v>89</v>
          </cell>
          <cell r="R47">
            <v>-4</v>
          </cell>
          <cell r="S47">
            <v>94</v>
          </cell>
          <cell r="T47">
            <v>96</v>
          </cell>
          <cell r="U47">
            <v>-2</v>
          </cell>
          <cell r="V47">
            <v>98</v>
          </cell>
          <cell r="W47">
            <v>99</v>
          </cell>
          <cell r="X47">
            <v>-1</v>
          </cell>
        </row>
        <row r="48">
          <cell r="A48" t="str">
            <v>REIMS</v>
          </cell>
          <cell r="B48" t="str">
            <v>MARNE</v>
          </cell>
          <cell r="C48" t="str">
            <v>LYCEE NOTRE-DAME ST VICTOR</v>
          </cell>
          <cell r="D48" t="str">
            <v>EPERNAY</v>
          </cell>
          <cell r="E48" t="str">
            <v>0511135G</v>
          </cell>
          <cell r="F48" t="str">
            <v>51230</v>
          </cell>
          <cell r="G48" t="str">
            <v>PR</v>
          </cell>
          <cell r="H48">
            <v>68</v>
          </cell>
          <cell r="I48" t="str">
            <v>Sélectifs</v>
          </cell>
          <cell r="J48">
            <v>100</v>
          </cell>
          <cell r="K48">
            <v>99</v>
          </cell>
          <cell r="L48">
            <v>1</v>
          </cell>
          <cell r="M48">
            <v>82</v>
          </cell>
          <cell r="N48">
            <v>75</v>
          </cell>
          <cell r="O48">
            <v>7</v>
          </cell>
          <cell r="P48">
            <v>79</v>
          </cell>
          <cell r="Q48">
            <v>92</v>
          </cell>
          <cell r="R48">
            <v>-13</v>
          </cell>
          <cell r="S48">
            <v>90</v>
          </cell>
          <cell r="T48">
            <v>97</v>
          </cell>
          <cell r="U48">
            <v>-7</v>
          </cell>
          <cell r="V48">
            <v>99</v>
          </cell>
          <cell r="W48">
            <v>99</v>
          </cell>
          <cell r="X48">
            <v>0</v>
          </cell>
        </row>
        <row r="49">
          <cell r="A49" t="str">
            <v>REIMS</v>
          </cell>
          <cell r="B49" t="str">
            <v>MARNE</v>
          </cell>
          <cell r="C49" t="str">
            <v>LYCEE ST JOSEPH</v>
          </cell>
          <cell r="D49" t="str">
            <v>REIMS</v>
          </cell>
          <cell r="E49" t="str">
            <v>0511140M</v>
          </cell>
          <cell r="F49" t="str">
            <v>51454</v>
          </cell>
          <cell r="G49" t="str">
            <v>PR</v>
          </cell>
          <cell r="H49">
            <v>115</v>
          </cell>
          <cell r="I49" t="str">
            <v>Sélectifs</v>
          </cell>
          <cell r="J49">
            <v>100</v>
          </cell>
          <cell r="K49">
            <v>99</v>
          </cell>
          <cell r="L49">
            <v>1</v>
          </cell>
          <cell r="M49">
            <v>73</v>
          </cell>
          <cell r="N49">
            <v>76</v>
          </cell>
          <cell r="O49">
            <v>-3</v>
          </cell>
          <cell r="P49">
            <v>84</v>
          </cell>
          <cell r="Q49">
            <v>88</v>
          </cell>
          <cell r="R49">
            <v>-4</v>
          </cell>
          <cell r="S49">
            <v>96</v>
          </cell>
          <cell r="T49">
            <v>96</v>
          </cell>
          <cell r="U49">
            <v>0</v>
          </cell>
          <cell r="V49">
            <v>100</v>
          </cell>
          <cell r="W49">
            <v>99</v>
          </cell>
          <cell r="X49">
            <v>1</v>
          </cell>
        </row>
        <row r="50">
          <cell r="A50" t="str">
            <v>REIMS</v>
          </cell>
          <cell r="B50" t="str">
            <v>MARNE</v>
          </cell>
          <cell r="C50" t="str">
            <v>LYCEE ST JEAN-BAPTISTE  DE LA SALLE (GENERAL ET TECHNO.)</v>
          </cell>
          <cell r="D50" t="str">
            <v>REIMS</v>
          </cell>
          <cell r="E50" t="str">
            <v>0511146U</v>
          </cell>
          <cell r="F50" t="str">
            <v>51454</v>
          </cell>
          <cell r="G50" t="str">
            <v>PR</v>
          </cell>
          <cell r="H50">
            <v>59</v>
          </cell>
          <cell r="I50" t="str">
            <v>Sélectifs</v>
          </cell>
          <cell r="J50">
            <v>98</v>
          </cell>
          <cell r="K50">
            <v>97</v>
          </cell>
          <cell r="L50">
            <v>1</v>
          </cell>
          <cell r="M50">
            <v>49</v>
          </cell>
          <cell r="N50">
            <v>61</v>
          </cell>
          <cell r="O50">
            <v>-12</v>
          </cell>
          <cell r="P50">
            <v>75</v>
          </cell>
          <cell r="Q50">
            <v>90</v>
          </cell>
          <cell r="R50">
            <v>-15</v>
          </cell>
          <cell r="S50">
            <v>87</v>
          </cell>
          <cell r="T50">
            <v>95</v>
          </cell>
          <cell r="U50">
            <v>-8</v>
          </cell>
          <cell r="V50">
            <v>98</v>
          </cell>
          <cell r="W50">
            <v>98</v>
          </cell>
          <cell r="X50">
            <v>0</v>
          </cell>
        </row>
        <row r="51">
          <cell r="A51" t="str">
            <v>REIMS</v>
          </cell>
          <cell r="B51" t="str">
            <v>MARNE</v>
          </cell>
          <cell r="C51" t="str">
            <v>LYCEE FRANCOIS ARAGO (GENERAL ET TECHNO.)</v>
          </cell>
          <cell r="D51" t="str">
            <v>REIMS</v>
          </cell>
          <cell r="E51" t="str">
            <v>0511565Z</v>
          </cell>
          <cell r="F51" t="str">
            <v>51454</v>
          </cell>
          <cell r="G51" t="str">
            <v>PU</v>
          </cell>
          <cell r="H51">
            <v>99</v>
          </cell>
          <cell r="I51" t="str">
            <v>Sélectifs</v>
          </cell>
          <cell r="J51">
            <v>98</v>
          </cell>
          <cell r="K51">
            <v>96</v>
          </cell>
          <cell r="L51">
            <v>2</v>
          </cell>
          <cell r="M51">
            <v>54</v>
          </cell>
          <cell r="N51">
            <v>52</v>
          </cell>
          <cell r="O51">
            <v>2</v>
          </cell>
          <cell r="P51">
            <v>77</v>
          </cell>
          <cell r="Q51">
            <v>87</v>
          </cell>
          <cell r="R51">
            <v>-10</v>
          </cell>
          <cell r="S51">
            <v>95</v>
          </cell>
          <cell r="T51">
            <v>94</v>
          </cell>
          <cell r="U51">
            <v>1</v>
          </cell>
          <cell r="V51">
            <v>99</v>
          </cell>
          <cell r="W51">
            <v>97</v>
          </cell>
          <cell r="X51">
            <v>2</v>
          </cell>
        </row>
        <row r="52">
          <cell r="A52" t="str">
            <v>REIMS</v>
          </cell>
          <cell r="B52" t="str">
            <v>HAUTE MARNE</v>
          </cell>
          <cell r="C52" t="str">
            <v>LYCEE BLAISE PASCAL</v>
          </cell>
          <cell r="D52" t="str">
            <v>ST DIZIER</v>
          </cell>
          <cell r="E52" t="str">
            <v>0520028Y</v>
          </cell>
          <cell r="F52" t="str">
            <v>52448</v>
          </cell>
          <cell r="G52" t="str">
            <v>PU</v>
          </cell>
          <cell r="H52">
            <v>86</v>
          </cell>
          <cell r="I52" t="str">
            <v>Sélectifs</v>
          </cell>
          <cell r="J52">
            <v>99</v>
          </cell>
          <cell r="K52">
            <v>97</v>
          </cell>
          <cell r="L52">
            <v>2</v>
          </cell>
          <cell r="M52">
            <v>67</v>
          </cell>
          <cell r="N52">
            <v>61</v>
          </cell>
          <cell r="O52">
            <v>6</v>
          </cell>
          <cell r="P52">
            <v>82</v>
          </cell>
          <cell r="Q52">
            <v>88</v>
          </cell>
          <cell r="R52">
            <v>-6</v>
          </cell>
          <cell r="S52">
            <v>96</v>
          </cell>
          <cell r="T52">
            <v>96</v>
          </cell>
          <cell r="U52">
            <v>0</v>
          </cell>
          <cell r="V52">
            <v>99</v>
          </cell>
          <cell r="W52">
            <v>98</v>
          </cell>
          <cell r="X52">
            <v>1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gende"/>
      <sheetName val="LGT"/>
      <sheetName val="Fiche LGT"/>
      <sheetName val="LP"/>
      <sheetName val="Fiche LP"/>
    </sheetNames>
    <sheetDataSet>
      <sheetData sheetId="0"/>
      <sheetData sheetId="1">
        <row r="1">
          <cell r="A1" t="str">
            <v>Informations établissement</v>
          </cell>
          <cell r="E1" t="str">
            <v>Code
établissement</v>
          </cell>
          <cell r="F1" t="str">
            <v>Code
commune</v>
          </cell>
          <cell r="G1" t="str">
            <v>Secteur
Public=PU
Privé=PR</v>
          </cell>
          <cell r="H1" t="str">
            <v>Structure
pédagogique</v>
          </cell>
          <cell r="I1" t="str">
            <v>Nombre de
candidats
au bac</v>
          </cell>
          <cell r="J1" t="str">
            <v>Taux de réussite</v>
          </cell>
          <cell r="M1" t="str">
            <v>Taux de mentions</v>
          </cell>
          <cell r="P1" t="str">
            <v>Taux d'accès 2nde-Bac</v>
          </cell>
          <cell r="S1" t="str">
            <v>Taux d'accès 1ère-Bac</v>
          </cell>
          <cell r="V1" t="str">
            <v>Taux d'accès Terminale-Bac</v>
          </cell>
        </row>
        <row r="2">
          <cell r="A2" t="str">
            <v>Académie</v>
          </cell>
          <cell r="B2" t="str">
            <v>Département</v>
          </cell>
          <cell r="C2" t="str">
            <v>Etablissement</v>
          </cell>
          <cell r="D2" t="str">
            <v xml:space="preserve">
Ville
</v>
          </cell>
          <cell r="J2" t="str">
            <v>Constaté</v>
          </cell>
          <cell r="K2" t="str">
            <v>Attendu</v>
          </cell>
          <cell r="L2" t="str">
            <v>Valeur
ajoutée</v>
          </cell>
          <cell r="M2" t="str">
            <v>Constaté</v>
          </cell>
          <cell r="N2" t="str">
            <v>Attendu</v>
          </cell>
          <cell r="O2" t="str">
            <v>Valeur
ajoutée</v>
          </cell>
          <cell r="P2" t="str">
            <v>Constaté</v>
          </cell>
          <cell r="Q2" t="str">
            <v>Attendu</v>
          </cell>
          <cell r="R2" t="str">
            <v>Valeur
ajoutée</v>
          </cell>
          <cell r="S2" t="str">
            <v>Constaté</v>
          </cell>
          <cell r="T2" t="str">
            <v>Attendu</v>
          </cell>
          <cell r="U2" t="str">
            <v>Valeur
ajoutée</v>
          </cell>
          <cell r="V2" t="str">
            <v>Constaté</v>
          </cell>
          <cell r="W2" t="str">
            <v>Attendu</v>
          </cell>
          <cell r="X2" t="str">
            <v>Valeur
ajoutée</v>
          </cell>
        </row>
        <row r="3">
          <cell r="A3" t="str">
            <v>REIMS</v>
          </cell>
          <cell r="B3" t="str">
            <v>ARDENNES</v>
          </cell>
          <cell r="C3" t="str">
            <v>LYCEE VAUBAN</v>
          </cell>
          <cell r="D3" t="str">
            <v>GIVET</v>
          </cell>
          <cell r="E3" t="str">
            <v>0080018B</v>
          </cell>
          <cell r="F3" t="str">
            <v>08190</v>
          </cell>
          <cell r="G3" t="str">
            <v>PU</v>
          </cell>
          <cell r="H3" t="str">
            <v>A</v>
          </cell>
          <cell r="I3">
            <v>68</v>
          </cell>
          <cell r="J3">
            <v>68</v>
          </cell>
          <cell r="K3">
            <v>83</v>
          </cell>
          <cell r="L3">
            <v>-15</v>
          </cell>
          <cell r="M3">
            <v>25</v>
          </cell>
          <cell r="N3">
            <v>30</v>
          </cell>
          <cell r="O3">
            <v>-5</v>
          </cell>
          <cell r="P3">
            <v>80</v>
          </cell>
          <cell r="Q3">
            <v>80</v>
          </cell>
          <cell r="R3">
            <v>0</v>
          </cell>
          <cell r="S3">
            <v>85</v>
          </cell>
          <cell r="T3">
            <v>89</v>
          </cell>
          <cell r="U3">
            <v>-4</v>
          </cell>
          <cell r="V3">
            <v>87</v>
          </cell>
          <cell r="W3">
            <v>93</v>
          </cell>
          <cell r="X3">
            <v>-6</v>
          </cell>
        </row>
        <row r="4">
          <cell r="A4" t="str">
            <v>REIMS</v>
          </cell>
          <cell r="B4" t="str">
            <v>ARDENNES</v>
          </cell>
          <cell r="C4" t="str">
            <v>LYCEE JEAN MOULIN (GENERAL ET TECHNO.)</v>
          </cell>
          <cell r="D4" t="str">
            <v>REVIN</v>
          </cell>
          <cell r="E4" t="str">
            <v>0080040A</v>
          </cell>
          <cell r="F4" t="str">
            <v>08363</v>
          </cell>
          <cell r="G4" t="str">
            <v>PU</v>
          </cell>
          <cell r="H4" t="str">
            <v>B</v>
          </cell>
          <cell r="I4">
            <v>91</v>
          </cell>
          <cell r="J4">
            <v>71</v>
          </cell>
          <cell r="K4">
            <v>81</v>
          </cell>
          <cell r="L4">
            <v>-10</v>
          </cell>
          <cell r="M4">
            <v>24</v>
          </cell>
          <cell r="N4">
            <v>28</v>
          </cell>
          <cell r="O4">
            <v>-4</v>
          </cell>
          <cell r="P4">
            <v>85</v>
          </cell>
          <cell r="Q4">
            <v>84</v>
          </cell>
          <cell r="R4">
            <v>1</v>
          </cell>
          <cell r="S4">
            <v>90</v>
          </cell>
          <cell r="T4">
            <v>90</v>
          </cell>
          <cell r="U4">
            <v>0</v>
          </cell>
          <cell r="V4">
            <v>96</v>
          </cell>
          <cell r="W4">
            <v>93</v>
          </cell>
          <cell r="X4">
            <v>3</v>
          </cell>
        </row>
        <row r="5">
          <cell r="A5" t="str">
            <v>REIMS</v>
          </cell>
          <cell r="B5" t="str">
            <v>ARDENNES</v>
          </cell>
          <cell r="C5" t="str">
            <v>LYCEE BAZEILLES (GENERAL ET TECHNO.)</v>
          </cell>
          <cell r="D5" t="str">
            <v>SEDAN</v>
          </cell>
          <cell r="E5" t="str">
            <v>0081047V</v>
          </cell>
          <cell r="F5" t="str">
            <v>08053</v>
          </cell>
          <cell r="G5" t="str">
            <v>PU</v>
          </cell>
          <cell r="H5" t="str">
            <v>D</v>
          </cell>
          <cell r="I5">
            <v>34</v>
          </cell>
          <cell r="J5">
            <v>91</v>
          </cell>
          <cell r="K5">
            <v>93</v>
          </cell>
          <cell r="L5">
            <v>-2</v>
          </cell>
          <cell r="M5">
            <v>62</v>
          </cell>
          <cell r="N5">
            <v>51</v>
          </cell>
          <cell r="O5">
            <v>11</v>
          </cell>
          <cell r="P5">
            <v>88</v>
          </cell>
          <cell r="Q5">
            <v>81</v>
          </cell>
          <cell r="R5">
            <v>7</v>
          </cell>
          <cell r="S5">
            <v>91</v>
          </cell>
          <cell r="T5">
            <v>86</v>
          </cell>
          <cell r="U5">
            <v>5</v>
          </cell>
          <cell r="V5">
            <v>91</v>
          </cell>
          <cell r="W5">
            <v>93</v>
          </cell>
          <cell r="X5">
            <v>-2</v>
          </cell>
        </row>
        <row r="6">
          <cell r="A6" t="str">
            <v>REIMS</v>
          </cell>
          <cell r="B6" t="str">
            <v>MARNE</v>
          </cell>
          <cell r="C6" t="str">
            <v>LYCEE FRANKLIN ROOSEVELT</v>
          </cell>
          <cell r="D6" t="str">
            <v>REIMS</v>
          </cell>
          <cell r="E6" t="str">
            <v>0510034K</v>
          </cell>
          <cell r="F6" t="str">
            <v>51454</v>
          </cell>
          <cell r="G6" t="str">
            <v>PU</v>
          </cell>
          <cell r="H6" t="str">
            <v>C</v>
          </cell>
          <cell r="I6">
            <v>464</v>
          </cell>
          <cell r="J6">
            <v>84</v>
          </cell>
          <cell r="K6">
            <v>89</v>
          </cell>
          <cell r="L6">
            <v>-5</v>
          </cell>
          <cell r="M6">
            <v>39</v>
          </cell>
          <cell r="N6">
            <v>40</v>
          </cell>
          <cell r="O6">
            <v>-1</v>
          </cell>
          <cell r="P6">
            <v>86</v>
          </cell>
          <cell r="Q6">
            <v>83</v>
          </cell>
          <cell r="R6">
            <v>3</v>
          </cell>
          <cell r="S6">
            <v>90</v>
          </cell>
          <cell r="T6">
            <v>90</v>
          </cell>
          <cell r="U6">
            <v>0</v>
          </cell>
          <cell r="V6">
            <v>92</v>
          </cell>
          <cell r="W6">
            <v>93</v>
          </cell>
          <cell r="X6">
            <v>-1</v>
          </cell>
        </row>
        <row r="7">
          <cell r="A7" t="str">
            <v>REIMS</v>
          </cell>
          <cell r="B7" t="str">
            <v>MARNE</v>
          </cell>
          <cell r="C7" t="str">
            <v>LYCEE FRANCOIS 1ER (GENERAL ET TECHNO.)</v>
          </cell>
          <cell r="D7" t="str">
            <v>VITRY LE FRANCOIS</v>
          </cell>
          <cell r="E7" t="str">
            <v>0510062R</v>
          </cell>
          <cell r="F7" t="str">
            <v>51649</v>
          </cell>
          <cell r="G7" t="str">
            <v>PU</v>
          </cell>
          <cell r="H7" t="str">
            <v>C</v>
          </cell>
          <cell r="I7">
            <v>241</v>
          </cell>
          <cell r="J7">
            <v>86</v>
          </cell>
          <cell r="K7">
            <v>90</v>
          </cell>
          <cell r="L7">
            <v>-4</v>
          </cell>
          <cell r="M7">
            <v>39</v>
          </cell>
          <cell r="N7">
            <v>42</v>
          </cell>
          <cell r="O7">
            <v>-3</v>
          </cell>
          <cell r="P7">
            <v>88</v>
          </cell>
          <cell r="Q7">
            <v>84</v>
          </cell>
          <cell r="R7">
            <v>4</v>
          </cell>
          <cell r="S7">
            <v>94</v>
          </cell>
          <cell r="T7">
            <v>91</v>
          </cell>
          <cell r="U7">
            <v>3</v>
          </cell>
          <cell r="V7">
            <v>96</v>
          </cell>
          <cell r="W7">
            <v>94</v>
          </cell>
          <cell r="X7">
            <v>2</v>
          </cell>
        </row>
        <row r="8">
          <cell r="A8" t="str">
            <v>REIMS</v>
          </cell>
          <cell r="B8" t="str">
            <v>MARNE</v>
          </cell>
          <cell r="C8" t="str">
            <v>LYCEE ST JEAN-BAPTISTE  DE LA SALLE (GENERAL ET TECHNO.)</v>
          </cell>
          <cell r="D8" t="str">
            <v>REIMS</v>
          </cell>
          <cell r="E8" t="str">
            <v>0511146U</v>
          </cell>
          <cell r="F8" t="str">
            <v>51454</v>
          </cell>
          <cell r="G8" t="str">
            <v>PR</v>
          </cell>
          <cell r="H8" t="str">
            <v>E</v>
          </cell>
          <cell r="I8">
            <v>76</v>
          </cell>
          <cell r="J8">
            <v>88</v>
          </cell>
          <cell r="K8">
            <v>90</v>
          </cell>
          <cell r="L8">
            <v>-2</v>
          </cell>
          <cell r="M8">
            <v>29</v>
          </cell>
          <cell r="N8">
            <v>39</v>
          </cell>
          <cell r="O8">
            <v>-10</v>
          </cell>
          <cell r="P8">
            <v>90</v>
          </cell>
          <cell r="Q8">
            <v>81</v>
          </cell>
          <cell r="R8">
            <v>9</v>
          </cell>
          <cell r="S8">
            <v>97</v>
          </cell>
          <cell r="T8">
            <v>90</v>
          </cell>
          <cell r="U8">
            <v>7</v>
          </cell>
          <cell r="V8">
            <v>97</v>
          </cell>
          <cell r="W8">
            <v>93</v>
          </cell>
          <cell r="X8">
            <v>4</v>
          </cell>
        </row>
        <row r="9">
          <cell r="A9" t="str">
            <v>REIMS</v>
          </cell>
          <cell r="B9" t="str">
            <v>MARNE</v>
          </cell>
          <cell r="C9" t="str">
            <v>LYCEE MARC CHAGALL</v>
          </cell>
          <cell r="D9" t="str">
            <v>REIMS</v>
          </cell>
          <cell r="E9" t="str">
            <v>0511926S</v>
          </cell>
          <cell r="F9" t="str">
            <v>51454</v>
          </cell>
          <cell r="G9" t="str">
            <v>PU</v>
          </cell>
          <cell r="H9" t="str">
            <v>E</v>
          </cell>
          <cell r="I9">
            <v>321</v>
          </cell>
          <cell r="J9">
            <v>94</v>
          </cell>
          <cell r="K9">
            <v>96</v>
          </cell>
          <cell r="L9">
            <v>-2</v>
          </cell>
          <cell r="M9">
            <v>60</v>
          </cell>
          <cell r="N9">
            <v>63</v>
          </cell>
          <cell r="O9">
            <v>-3</v>
          </cell>
          <cell r="P9">
            <v>92</v>
          </cell>
          <cell r="Q9">
            <v>88</v>
          </cell>
          <cell r="R9">
            <v>4</v>
          </cell>
          <cell r="S9">
            <v>97</v>
          </cell>
          <cell r="T9">
            <v>95</v>
          </cell>
          <cell r="U9">
            <v>2</v>
          </cell>
          <cell r="V9">
            <v>99</v>
          </cell>
          <cell r="W9">
            <v>98</v>
          </cell>
          <cell r="X9">
            <v>1</v>
          </cell>
        </row>
        <row r="10">
          <cell r="A10" t="str">
            <v>REIMS</v>
          </cell>
          <cell r="B10" t="str">
            <v>MARNE</v>
          </cell>
          <cell r="C10" t="str">
            <v>LYCEE JEAN TALON (GENERAL ET TECHNO.)</v>
          </cell>
          <cell r="D10" t="str">
            <v>CHALONS EN CHAMPAGNE</v>
          </cell>
          <cell r="E10" t="str">
            <v>0511951U</v>
          </cell>
          <cell r="F10" t="str">
            <v>51108</v>
          </cell>
          <cell r="G10" t="str">
            <v>PU</v>
          </cell>
          <cell r="H10" t="str">
            <v>B</v>
          </cell>
          <cell r="I10">
            <v>120</v>
          </cell>
          <cell r="J10">
            <v>80</v>
          </cell>
          <cell r="K10">
            <v>83</v>
          </cell>
          <cell r="L10">
            <v>-3</v>
          </cell>
          <cell r="M10">
            <v>30</v>
          </cell>
          <cell r="N10">
            <v>27</v>
          </cell>
          <cell r="O10">
            <v>3</v>
          </cell>
          <cell r="P10">
            <v>84</v>
          </cell>
          <cell r="Q10">
            <v>76</v>
          </cell>
          <cell r="R10">
            <v>8</v>
          </cell>
          <cell r="S10">
            <v>90</v>
          </cell>
          <cell r="T10">
            <v>86</v>
          </cell>
          <cell r="U10">
            <v>4</v>
          </cell>
          <cell r="V10">
            <v>91</v>
          </cell>
          <cell r="W10">
            <v>90</v>
          </cell>
          <cell r="X10">
            <v>1</v>
          </cell>
        </row>
        <row r="11">
          <cell r="A11" t="str">
            <v>REIMS</v>
          </cell>
          <cell r="B11" t="str">
            <v>HAUTE MARNE</v>
          </cell>
          <cell r="C11" t="str">
            <v>LYCEE PHILIPPE LEBON</v>
          </cell>
          <cell r="D11" t="str">
            <v>JOINVILLE</v>
          </cell>
          <cell r="E11" t="str">
            <v>0520019N</v>
          </cell>
          <cell r="F11" t="str">
            <v>52250</v>
          </cell>
          <cell r="G11" t="str">
            <v>PU</v>
          </cell>
          <cell r="H11" t="str">
            <v>E</v>
          </cell>
          <cell r="I11">
            <v>81</v>
          </cell>
          <cell r="J11">
            <v>79</v>
          </cell>
          <cell r="K11">
            <v>83</v>
          </cell>
          <cell r="L11">
            <v>-4</v>
          </cell>
          <cell r="M11">
            <v>38</v>
          </cell>
          <cell r="N11">
            <v>30</v>
          </cell>
          <cell r="O11">
            <v>8</v>
          </cell>
          <cell r="P11">
            <v>86</v>
          </cell>
          <cell r="Q11">
            <v>83</v>
          </cell>
          <cell r="R11">
            <v>3</v>
          </cell>
          <cell r="S11">
            <v>95</v>
          </cell>
          <cell r="T11">
            <v>90</v>
          </cell>
          <cell r="U11">
            <v>5</v>
          </cell>
          <cell r="V11">
            <v>98</v>
          </cell>
          <cell r="W11">
            <v>93</v>
          </cell>
          <cell r="X11">
            <v>5</v>
          </cell>
        </row>
        <row r="12">
          <cell r="A12" t="str">
            <v>REIMS</v>
          </cell>
          <cell r="B12" t="str">
            <v>ARDENNES</v>
          </cell>
          <cell r="C12" t="str">
            <v>LYCEE FRANCOIS BAZIN (GENERAL ET TECHNO.)</v>
          </cell>
          <cell r="D12" t="str">
            <v>CHARLEVILLE MEZIERES</v>
          </cell>
          <cell r="E12" t="str">
            <v>0080008R</v>
          </cell>
          <cell r="F12" t="str">
            <v>08105</v>
          </cell>
          <cell r="G12" t="str">
            <v>PU</v>
          </cell>
          <cell r="H12" t="str">
            <v>E</v>
          </cell>
          <cell r="I12">
            <v>200</v>
          </cell>
          <cell r="J12">
            <v>86</v>
          </cell>
          <cell r="K12">
            <v>90</v>
          </cell>
          <cell r="L12">
            <v>-4</v>
          </cell>
          <cell r="M12">
            <v>41</v>
          </cell>
          <cell r="N12">
            <v>40</v>
          </cell>
          <cell r="O12">
            <v>1</v>
          </cell>
          <cell r="P12">
            <v>81</v>
          </cell>
          <cell r="Q12">
            <v>84</v>
          </cell>
          <cell r="R12">
            <v>-3</v>
          </cell>
          <cell r="S12">
            <v>90</v>
          </cell>
          <cell r="T12">
            <v>91</v>
          </cell>
          <cell r="U12">
            <v>-1</v>
          </cell>
          <cell r="V12">
            <v>93</v>
          </cell>
          <cell r="W12">
            <v>94</v>
          </cell>
          <cell r="X12">
            <v>-1</v>
          </cell>
        </row>
        <row r="13">
          <cell r="A13" t="str">
            <v>REIMS</v>
          </cell>
          <cell r="B13" t="str">
            <v>ARDENNES</v>
          </cell>
          <cell r="C13" t="str">
            <v>LYCEE PIERRE BAYLE</v>
          </cell>
          <cell r="D13" t="str">
            <v>SEDAN</v>
          </cell>
          <cell r="E13" t="str">
            <v>0080045F</v>
          </cell>
          <cell r="F13" t="str">
            <v>08409</v>
          </cell>
          <cell r="G13" t="str">
            <v>PU</v>
          </cell>
          <cell r="H13" t="str">
            <v>C</v>
          </cell>
          <cell r="I13">
            <v>289</v>
          </cell>
          <cell r="J13">
            <v>82</v>
          </cell>
          <cell r="K13">
            <v>87</v>
          </cell>
          <cell r="L13">
            <v>-5</v>
          </cell>
          <cell r="M13">
            <v>37</v>
          </cell>
          <cell r="N13">
            <v>33</v>
          </cell>
          <cell r="O13">
            <v>4</v>
          </cell>
          <cell r="P13">
            <v>80</v>
          </cell>
          <cell r="Q13">
            <v>83</v>
          </cell>
          <cell r="R13">
            <v>-3</v>
          </cell>
          <cell r="S13">
            <v>88</v>
          </cell>
          <cell r="T13">
            <v>90</v>
          </cell>
          <cell r="U13">
            <v>-2</v>
          </cell>
          <cell r="V13">
            <v>92</v>
          </cell>
          <cell r="W13">
            <v>93</v>
          </cell>
          <cell r="X13">
            <v>-1</v>
          </cell>
        </row>
        <row r="14">
          <cell r="A14" t="str">
            <v>REIMS</v>
          </cell>
          <cell r="B14" t="str">
            <v>AUBE</v>
          </cell>
          <cell r="C14" t="str">
            <v>LYCEE MARIE DE CHAMPAGNE (GENERAL ET TECHNO.)</v>
          </cell>
          <cell r="D14" t="str">
            <v>TROYES</v>
          </cell>
          <cell r="E14" t="str">
            <v>0100023W</v>
          </cell>
          <cell r="F14" t="str">
            <v>10387</v>
          </cell>
          <cell r="G14" t="str">
            <v>PU</v>
          </cell>
          <cell r="H14" t="str">
            <v>C</v>
          </cell>
          <cell r="I14">
            <v>363</v>
          </cell>
          <cell r="J14">
            <v>88</v>
          </cell>
          <cell r="K14">
            <v>91</v>
          </cell>
          <cell r="L14">
            <v>-3</v>
          </cell>
          <cell r="M14">
            <v>42</v>
          </cell>
          <cell r="N14">
            <v>45</v>
          </cell>
          <cell r="O14">
            <v>-3</v>
          </cell>
          <cell r="P14">
            <v>79</v>
          </cell>
          <cell r="Q14">
            <v>83</v>
          </cell>
          <cell r="R14">
            <v>-4</v>
          </cell>
          <cell r="S14">
            <v>86</v>
          </cell>
          <cell r="T14">
            <v>90</v>
          </cell>
          <cell r="U14">
            <v>-4</v>
          </cell>
          <cell r="V14">
            <v>90</v>
          </cell>
          <cell r="W14">
            <v>94</v>
          </cell>
          <cell r="X14">
            <v>-4</v>
          </cell>
        </row>
        <row r="15">
          <cell r="A15" t="str">
            <v>REIMS</v>
          </cell>
          <cell r="B15" t="str">
            <v>AUBE</v>
          </cell>
          <cell r="C15" t="str">
            <v>LYCEE LES LOMBARDS (GENERAL ET TECHNO.)</v>
          </cell>
          <cell r="D15" t="str">
            <v>TROYES</v>
          </cell>
          <cell r="E15" t="str">
            <v>0100025Y</v>
          </cell>
          <cell r="F15" t="str">
            <v>10387</v>
          </cell>
          <cell r="G15" t="str">
            <v>PU</v>
          </cell>
          <cell r="H15" t="str">
            <v>E</v>
          </cell>
          <cell r="I15">
            <v>220</v>
          </cell>
          <cell r="J15">
            <v>86</v>
          </cell>
          <cell r="K15">
            <v>91</v>
          </cell>
          <cell r="L15">
            <v>-5</v>
          </cell>
          <cell r="M15">
            <v>35</v>
          </cell>
          <cell r="N15">
            <v>44</v>
          </cell>
          <cell r="O15">
            <v>-9</v>
          </cell>
          <cell r="P15">
            <v>80</v>
          </cell>
          <cell r="Q15">
            <v>84</v>
          </cell>
          <cell r="R15">
            <v>-4</v>
          </cell>
          <cell r="S15">
            <v>87</v>
          </cell>
          <cell r="T15">
            <v>91</v>
          </cell>
          <cell r="U15">
            <v>-4</v>
          </cell>
          <cell r="V15">
            <v>92</v>
          </cell>
          <cell r="W15">
            <v>95</v>
          </cell>
          <cell r="X15">
            <v>-3</v>
          </cell>
        </row>
        <row r="16">
          <cell r="A16" t="str">
            <v>REIMS</v>
          </cell>
          <cell r="B16" t="str">
            <v>AUBE</v>
          </cell>
          <cell r="C16" t="str">
            <v>LYCEE ST BERNARD</v>
          </cell>
          <cell r="D16" t="str">
            <v>TROYES</v>
          </cell>
          <cell r="E16" t="str">
            <v>0100047X</v>
          </cell>
          <cell r="F16" t="str">
            <v>10387</v>
          </cell>
          <cell r="G16" t="str">
            <v>PR</v>
          </cell>
          <cell r="H16" t="str">
            <v>A</v>
          </cell>
          <cell r="I16">
            <v>104</v>
          </cell>
          <cell r="J16">
            <v>94</v>
          </cell>
          <cell r="K16">
            <v>95</v>
          </cell>
          <cell r="L16">
            <v>-1</v>
          </cell>
          <cell r="M16">
            <v>51</v>
          </cell>
          <cell r="N16">
            <v>60</v>
          </cell>
          <cell r="O16">
            <v>-9</v>
          </cell>
          <cell r="P16">
            <v>79</v>
          </cell>
          <cell r="Q16">
            <v>86</v>
          </cell>
          <cell r="R16">
            <v>-7</v>
          </cell>
          <cell r="S16">
            <v>89</v>
          </cell>
          <cell r="T16">
            <v>93</v>
          </cell>
          <cell r="U16">
            <v>-4</v>
          </cell>
          <cell r="V16">
            <v>96</v>
          </cell>
          <cell r="W16">
            <v>97</v>
          </cell>
          <cell r="X16">
            <v>-1</v>
          </cell>
        </row>
        <row r="17">
          <cell r="A17" t="str">
            <v>REIMS</v>
          </cell>
          <cell r="B17" t="str">
            <v>MARNE</v>
          </cell>
          <cell r="C17" t="str">
            <v>LYCEE JEAN JAURES</v>
          </cell>
          <cell r="D17" t="str">
            <v>REIMS</v>
          </cell>
          <cell r="E17" t="str">
            <v>0510032H</v>
          </cell>
          <cell r="F17" t="str">
            <v>51454</v>
          </cell>
          <cell r="G17" t="str">
            <v>PU</v>
          </cell>
          <cell r="H17" t="str">
            <v>E</v>
          </cell>
          <cell r="I17">
            <v>348</v>
          </cell>
          <cell r="J17">
            <v>91</v>
          </cell>
          <cell r="K17">
            <v>95</v>
          </cell>
          <cell r="L17">
            <v>-4</v>
          </cell>
          <cell r="M17">
            <v>57</v>
          </cell>
          <cell r="N17">
            <v>62</v>
          </cell>
          <cell r="O17">
            <v>-5</v>
          </cell>
          <cell r="P17">
            <v>84</v>
          </cell>
          <cell r="Q17">
            <v>87</v>
          </cell>
          <cell r="R17">
            <v>-3</v>
          </cell>
          <cell r="S17">
            <v>90</v>
          </cell>
          <cell r="T17">
            <v>94</v>
          </cell>
          <cell r="U17">
            <v>-4</v>
          </cell>
          <cell r="V17">
            <v>94</v>
          </cell>
          <cell r="W17">
            <v>97</v>
          </cell>
          <cell r="X17">
            <v>-3</v>
          </cell>
        </row>
        <row r="18">
          <cell r="A18" t="str">
            <v>REIMS</v>
          </cell>
          <cell r="B18" t="str">
            <v>MARNE</v>
          </cell>
          <cell r="C18" t="str">
            <v>LYCEE EUROPEEN STEPHANE HESSEL (GENERAL ET TECHNO.)</v>
          </cell>
          <cell r="D18" t="str">
            <v>EPERNAY</v>
          </cell>
          <cell r="E18" t="str">
            <v>0510068X</v>
          </cell>
          <cell r="F18" t="str">
            <v>51230</v>
          </cell>
          <cell r="G18" t="str">
            <v>PU</v>
          </cell>
          <cell r="H18" t="str">
            <v>C</v>
          </cell>
          <cell r="I18">
            <v>514</v>
          </cell>
          <cell r="J18">
            <v>85</v>
          </cell>
          <cell r="K18">
            <v>91</v>
          </cell>
          <cell r="L18">
            <v>-6</v>
          </cell>
          <cell r="M18">
            <v>37</v>
          </cell>
          <cell r="N18">
            <v>44</v>
          </cell>
          <cell r="O18">
            <v>-7</v>
          </cell>
          <cell r="P18">
            <v>83</v>
          </cell>
          <cell r="Q18">
            <v>85</v>
          </cell>
          <cell r="R18">
            <v>-2</v>
          </cell>
          <cell r="S18">
            <v>90</v>
          </cell>
          <cell r="T18">
            <v>92</v>
          </cell>
          <cell r="U18">
            <v>-2</v>
          </cell>
          <cell r="V18">
            <v>94</v>
          </cell>
          <cell r="W18">
            <v>95</v>
          </cell>
          <cell r="X18">
            <v>-1</v>
          </cell>
        </row>
        <row r="19">
          <cell r="A19" t="str">
            <v>REIMS</v>
          </cell>
          <cell r="B19" t="str">
            <v>MARNE</v>
          </cell>
          <cell r="C19" t="str">
            <v>LYCEE ST JOSEPH</v>
          </cell>
          <cell r="D19" t="str">
            <v>REIMS</v>
          </cell>
          <cell r="E19" t="str">
            <v>0511140M</v>
          </cell>
          <cell r="F19" t="str">
            <v>51454</v>
          </cell>
          <cell r="G19" t="str">
            <v>PR</v>
          </cell>
          <cell r="H19" t="str">
            <v>A</v>
          </cell>
          <cell r="I19">
            <v>111</v>
          </cell>
          <cell r="J19">
            <v>93</v>
          </cell>
          <cell r="K19">
            <v>95</v>
          </cell>
          <cell r="L19">
            <v>-2</v>
          </cell>
          <cell r="M19">
            <v>52</v>
          </cell>
          <cell r="N19">
            <v>57</v>
          </cell>
          <cell r="O19">
            <v>-5</v>
          </cell>
          <cell r="P19">
            <v>68</v>
          </cell>
          <cell r="Q19">
            <v>83</v>
          </cell>
          <cell r="R19">
            <v>-15</v>
          </cell>
          <cell r="S19">
            <v>81</v>
          </cell>
          <cell r="T19">
            <v>93</v>
          </cell>
          <cell r="U19">
            <v>-12</v>
          </cell>
          <cell r="V19">
            <v>95</v>
          </cell>
          <cell r="W19">
            <v>98</v>
          </cell>
          <cell r="X19">
            <v>-3</v>
          </cell>
        </row>
        <row r="20">
          <cell r="A20" t="str">
            <v>REIMS</v>
          </cell>
          <cell r="B20" t="str">
            <v>MARNE</v>
          </cell>
          <cell r="C20" t="str">
            <v>LYCEE FRANCOIS ARAGO (GENERAL ET TECHNO.)</v>
          </cell>
          <cell r="D20" t="str">
            <v>REIMS</v>
          </cell>
          <cell r="E20" t="str">
            <v>0511565Z</v>
          </cell>
          <cell r="F20" t="str">
            <v>51454</v>
          </cell>
          <cell r="G20" t="str">
            <v>PU</v>
          </cell>
          <cell r="H20" t="str">
            <v>E</v>
          </cell>
          <cell r="I20">
            <v>97</v>
          </cell>
          <cell r="J20">
            <v>86</v>
          </cell>
          <cell r="K20">
            <v>87</v>
          </cell>
          <cell r="L20">
            <v>-1</v>
          </cell>
          <cell r="M20">
            <v>35</v>
          </cell>
          <cell r="N20">
            <v>33</v>
          </cell>
          <cell r="O20">
            <v>2</v>
          </cell>
          <cell r="P20">
            <v>68</v>
          </cell>
          <cell r="Q20">
            <v>82</v>
          </cell>
          <cell r="R20">
            <v>-14</v>
          </cell>
          <cell r="S20">
            <v>79</v>
          </cell>
          <cell r="T20">
            <v>92</v>
          </cell>
          <cell r="U20">
            <v>-13</v>
          </cell>
          <cell r="V20">
            <v>90</v>
          </cell>
          <cell r="W20">
            <v>95</v>
          </cell>
          <cell r="X20">
            <v>-5</v>
          </cell>
        </row>
        <row r="21">
          <cell r="A21" t="str">
            <v>REIMS</v>
          </cell>
          <cell r="B21" t="str">
            <v>MARNE</v>
          </cell>
          <cell r="C21" t="str">
            <v>LYCEE COLBERT</v>
          </cell>
          <cell r="D21" t="str">
            <v>REIMS</v>
          </cell>
          <cell r="E21" t="str">
            <v>0511901P</v>
          </cell>
          <cell r="F21" t="str">
            <v>51454</v>
          </cell>
          <cell r="G21" t="str">
            <v>PU</v>
          </cell>
          <cell r="H21" t="str">
            <v>B</v>
          </cell>
          <cell r="I21">
            <v>150</v>
          </cell>
          <cell r="J21">
            <v>76</v>
          </cell>
          <cell r="K21">
            <v>80</v>
          </cell>
          <cell r="L21">
            <v>-4</v>
          </cell>
          <cell r="M21">
            <v>18</v>
          </cell>
          <cell r="N21">
            <v>26</v>
          </cell>
          <cell r="O21">
            <v>-8</v>
          </cell>
          <cell r="P21">
            <v>69</v>
          </cell>
          <cell r="Q21">
            <v>77</v>
          </cell>
          <cell r="R21">
            <v>-8</v>
          </cell>
          <cell r="S21">
            <v>79</v>
          </cell>
          <cell r="T21">
            <v>85</v>
          </cell>
          <cell r="U21">
            <v>-6</v>
          </cell>
          <cell r="V21">
            <v>84</v>
          </cell>
          <cell r="W21">
            <v>87</v>
          </cell>
          <cell r="X21">
            <v>-3</v>
          </cell>
        </row>
        <row r="22">
          <cell r="A22" t="str">
            <v>REIMS</v>
          </cell>
          <cell r="B22" t="str">
            <v>HAUTE MARNE</v>
          </cell>
          <cell r="C22" t="str">
            <v>LYCEE ST EXUPERY</v>
          </cell>
          <cell r="D22" t="str">
            <v>ST DIZIER</v>
          </cell>
          <cell r="E22" t="str">
            <v>0520027X</v>
          </cell>
          <cell r="F22" t="str">
            <v>52448</v>
          </cell>
          <cell r="G22" t="str">
            <v>PU</v>
          </cell>
          <cell r="H22" t="str">
            <v>C</v>
          </cell>
          <cell r="I22">
            <v>215</v>
          </cell>
          <cell r="J22">
            <v>77</v>
          </cell>
          <cell r="K22">
            <v>79</v>
          </cell>
          <cell r="L22">
            <v>-2</v>
          </cell>
          <cell r="M22">
            <v>26</v>
          </cell>
          <cell r="N22">
            <v>26</v>
          </cell>
          <cell r="O22">
            <v>0</v>
          </cell>
          <cell r="P22">
            <v>68</v>
          </cell>
          <cell r="Q22">
            <v>80</v>
          </cell>
          <cell r="R22">
            <v>-12</v>
          </cell>
          <cell r="S22">
            <v>83</v>
          </cell>
          <cell r="T22">
            <v>88</v>
          </cell>
          <cell r="U22">
            <v>-5</v>
          </cell>
          <cell r="V22">
            <v>87</v>
          </cell>
          <cell r="W22">
            <v>90</v>
          </cell>
          <cell r="X22">
            <v>-3</v>
          </cell>
        </row>
        <row r="23">
          <cell r="A23" t="str">
            <v>REIMS</v>
          </cell>
          <cell r="B23" t="str">
            <v>HAUTE MARNE</v>
          </cell>
          <cell r="C23" t="str">
            <v>LYCEE BLAISE PASCAL</v>
          </cell>
          <cell r="D23" t="str">
            <v>ST DIZIER</v>
          </cell>
          <cell r="E23" t="str">
            <v>0520028Y</v>
          </cell>
          <cell r="F23" t="str">
            <v>52448</v>
          </cell>
          <cell r="G23" t="str">
            <v>PU</v>
          </cell>
          <cell r="H23" t="str">
            <v>E</v>
          </cell>
          <cell r="I23">
            <v>90</v>
          </cell>
          <cell r="J23">
            <v>82</v>
          </cell>
          <cell r="K23">
            <v>84</v>
          </cell>
          <cell r="L23">
            <v>-2</v>
          </cell>
          <cell r="M23">
            <v>30</v>
          </cell>
          <cell r="N23">
            <v>29</v>
          </cell>
          <cell r="O23">
            <v>1</v>
          </cell>
          <cell r="P23">
            <v>76</v>
          </cell>
          <cell r="Q23">
            <v>82</v>
          </cell>
          <cell r="R23">
            <v>-6</v>
          </cell>
          <cell r="S23">
            <v>91</v>
          </cell>
          <cell r="T23">
            <v>91</v>
          </cell>
          <cell r="U23">
            <v>0</v>
          </cell>
          <cell r="V23">
            <v>93</v>
          </cell>
          <cell r="W23">
            <v>94</v>
          </cell>
          <cell r="X23">
            <v>-1</v>
          </cell>
        </row>
        <row r="24">
          <cell r="A24" t="str">
            <v>REIMS</v>
          </cell>
          <cell r="B24" t="str">
            <v>ARDENNES</v>
          </cell>
          <cell r="C24" t="str">
            <v>LYCEE CHANZY</v>
          </cell>
          <cell r="D24" t="str">
            <v>CHARLEVILLE MEZIERES</v>
          </cell>
          <cell r="E24" t="str">
            <v>0080006N</v>
          </cell>
          <cell r="F24" t="str">
            <v>08105</v>
          </cell>
          <cell r="G24" t="str">
            <v>PU</v>
          </cell>
          <cell r="H24" t="str">
            <v>A</v>
          </cell>
          <cell r="I24">
            <v>231</v>
          </cell>
          <cell r="J24">
            <v>94</v>
          </cell>
          <cell r="K24">
            <v>96</v>
          </cell>
          <cell r="L24">
            <v>-2</v>
          </cell>
          <cell r="M24">
            <v>63</v>
          </cell>
          <cell r="N24">
            <v>66</v>
          </cell>
          <cell r="O24">
            <v>-3</v>
          </cell>
          <cell r="P24">
            <v>86</v>
          </cell>
          <cell r="Q24">
            <v>89</v>
          </cell>
          <cell r="R24">
            <v>-3</v>
          </cell>
          <cell r="S24">
            <v>91</v>
          </cell>
          <cell r="T24">
            <v>95</v>
          </cell>
          <cell r="U24">
            <v>-4</v>
          </cell>
          <cell r="V24">
            <v>95</v>
          </cell>
          <cell r="W24">
            <v>98</v>
          </cell>
          <cell r="X24">
            <v>-3</v>
          </cell>
        </row>
        <row r="25">
          <cell r="A25" t="str">
            <v>REIMS</v>
          </cell>
          <cell r="B25" t="str">
            <v>ARDENNES</v>
          </cell>
          <cell r="C25" t="str">
            <v>LYCEE MONGE</v>
          </cell>
          <cell r="D25" t="str">
            <v>CHARLEVILLE MEZIERES</v>
          </cell>
          <cell r="E25" t="str">
            <v>0080027L</v>
          </cell>
          <cell r="F25" t="str">
            <v>08105</v>
          </cell>
          <cell r="G25" t="str">
            <v>PU</v>
          </cell>
          <cell r="H25" t="str">
            <v>B</v>
          </cell>
          <cell r="I25">
            <v>182</v>
          </cell>
          <cell r="J25">
            <v>83</v>
          </cell>
          <cell r="K25">
            <v>85</v>
          </cell>
          <cell r="L25">
            <v>-2</v>
          </cell>
          <cell r="M25">
            <v>33</v>
          </cell>
          <cell r="N25">
            <v>33</v>
          </cell>
          <cell r="O25">
            <v>0</v>
          </cell>
          <cell r="P25">
            <v>77</v>
          </cell>
          <cell r="Q25">
            <v>78</v>
          </cell>
          <cell r="R25">
            <v>-1</v>
          </cell>
          <cell r="S25">
            <v>84</v>
          </cell>
          <cell r="T25">
            <v>88</v>
          </cell>
          <cell r="U25">
            <v>-4</v>
          </cell>
          <cell r="V25">
            <v>89</v>
          </cell>
          <cell r="W25">
            <v>91</v>
          </cell>
          <cell r="X25">
            <v>-2</v>
          </cell>
        </row>
        <row r="26">
          <cell r="A26" t="str">
            <v>REIMS</v>
          </cell>
          <cell r="B26" t="str">
            <v>ARDENNES</v>
          </cell>
          <cell r="C26" t="str">
            <v>LYCEE PAUL VERLAINE (GENERAL ET TECHNO.)</v>
          </cell>
          <cell r="D26" t="str">
            <v>RETHEL</v>
          </cell>
          <cell r="E26" t="str">
            <v>0080039Z</v>
          </cell>
          <cell r="F26" t="str">
            <v>08362</v>
          </cell>
          <cell r="G26" t="str">
            <v>PU</v>
          </cell>
          <cell r="H26" t="str">
            <v>B</v>
          </cell>
          <cell r="I26">
            <v>197</v>
          </cell>
          <cell r="J26">
            <v>89</v>
          </cell>
          <cell r="K26">
            <v>92</v>
          </cell>
          <cell r="L26">
            <v>-3</v>
          </cell>
          <cell r="M26">
            <v>43</v>
          </cell>
          <cell r="N26">
            <v>45</v>
          </cell>
          <cell r="O26">
            <v>-2</v>
          </cell>
          <cell r="P26">
            <v>89</v>
          </cell>
          <cell r="Q26">
            <v>86</v>
          </cell>
          <cell r="R26">
            <v>3</v>
          </cell>
          <cell r="S26">
            <v>95</v>
          </cell>
          <cell r="T26">
            <v>93</v>
          </cell>
          <cell r="U26">
            <v>2</v>
          </cell>
          <cell r="V26">
            <v>97</v>
          </cell>
          <cell r="W26">
            <v>96</v>
          </cell>
          <cell r="X26">
            <v>1</v>
          </cell>
        </row>
        <row r="27">
          <cell r="A27" t="str">
            <v>REIMS</v>
          </cell>
          <cell r="B27" t="str">
            <v>ARDENNES</v>
          </cell>
          <cell r="C27" t="str">
            <v>LYCEE THOMAS MASARYK</v>
          </cell>
          <cell r="D27" t="str">
            <v>VOUZIERS</v>
          </cell>
          <cell r="E27" t="str">
            <v>0080053P</v>
          </cell>
          <cell r="F27" t="str">
            <v>08490</v>
          </cell>
          <cell r="G27" t="str">
            <v>PU</v>
          </cell>
          <cell r="H27" t="str">
            <v>A</v>
          </cell>
          <cell r="I27">
            <v>104</v>
          </cell>
          <cell r="J27">
            <v>89</v>
          </cell>
          <cell r="K27">
            <v>90</v>
          </cell>
          <cell r="L27">
            <v>-1</v>
          </cell>
          <cell r="M27">
            <v>49</v>
          </cell>
          <cell r="N27">
            <v>41</v>
          </cell>
          <cell r="O27">
            <v>8</v>
          </cell>
          <cell r="P27">
            <v>85</v>
          </cell>
          <cell r="Q27">
            <v>86</v>
          </cell>
          <cell r="R27">
            <v>-1</v>
          </cell>
          <cell r="S27">
            <v>93</v>
          </cell>
          <cell r="T27">
            <v>93</v>
          </cell>
          <cell r="U27">
            <v>0</v>
          </cell>
          <cell r="V27">
            <v>96</v>
          </cell>
          <cell r="W27">
            <v>97</v>
          </cell>
          <cell r="X27">
            <v>-1</v>
          </cell>
        </row>
        <row r="28">
          <cell r="A28" t="str">
            <v>REIMS</v>
          </cell>
          <cell r="B28" t="str">
            <v>ARDENNES</v>
          </cell>
          <cell r="C28" t="str">
            <v>LYCEE MABILLON</v>
          </cell>
          <cell r="D28" t="str">
            <v>SEDAN</v>
          </cell>
          <cell r="E28" t="str">
            <v>0080081V</v>
          </cell>
          <cell r="F28" t="str">
            <v>08409</v>
          </cell>
          <cell r="G28" t="str">
            <v>PR</v>
          </cell>
          <cell r="H28" t="str">
            <v>A</v>
          </cell>
          <cell r="I28">
            <v>74</v>
          </cell>
          <cell r="J28">
            <v>96</v>
          </cell>
          <cell r="K28">
            <v>95</v>
          </cell>
          <cell r="L28">
            <v>1</v>
          </cell>
          <cell r="M28">
            <v>59</v>
          </cell>
          <cell r="N28">
            <v>57</v>
          </cell>
          <cell r="O28">
            <v>2</v>
          </cell>
          <cell r="P28">
            <v>84</v>
          </cell>
          <cell r="Q28">
            <v>87</v>
          </cell>
          <cell r="R28">
            <v>-3</v>
          </cell>
          <cell r="S28">
            <v>94</v>
          </cell>
          <cell r="T28">
            <v>94</v>
          </cell>
          <cell r="U28">
            <v>0</v>
          </cell>
          <cell r="V28">
            <v>99</v>
          </cell>
          <cell r="W28">
            <v>98</v>
          </cell>
          <cell r="X28">
            <v>1</v>
          </cell>
        </row>
        <row r="29">
          <cell r="A29" t="str">
            <v>REIMS</v>
          </cell>
          <cell r="B29" t="str">
            <v>ARDENNES</v>
          </cell>
          <cell r="C29" t="str">
            <v>LYCEE SAINT PAUL (GENERAL ET TECHNO.)</v>
          </cell>
          <cell r="D29" t="str">
            <v>CHARLEVILLE MEZIERES</v>
          </cell>
          <cell r="E29" t="str">
            <v>0080082W</v>
          </cell>
          <cell r="F29" t="str">
            <v>08105</v>
          </cell>
          <cell r="G29" t="str">
            <v>PR</v>
          </cell>
          <cell r="H29" t="str">
            <v>B</v>
          </cell>
          <cell r="I29">
            <v>99</v>
          </cell>
          <cell r="J29">
            <v>97</v>
          </cell>
          <cell r="K29">
            <v>94</v>
          </cell>
          <cell r="L29">
            <v>3</v>
          </cell>
          <cell r="M29">
            <v>48</v>
          </cell>
          <cell r="N29">
            <v>51</v>
          </cell>
          <cell r="O29">
            <v>-3</v>
          </cell>
          <cell r="P29">
            <v>91</v>
          </cell>
          <cell r="Q29">
            <v>88</v>
          </cell>
          <cell r="R29">
            <v>3</v>
          </cell>
          <cell r="S29">
            <v>94</v>
          </cell>
          <cell r="T29">
            <v>94</v>
          </cell>
          <cell r="U29">
            <v>0</v>
          </cell>
          <cell r="V29">
            <v>98</v>
          </cell>
          <cell r="W29">
            <v>96</v>
          </cell>
          <cell r="X29">
            <v>2</v>
          </cell>
        </row>
        <row r="30">
          <cell r="A30" t="str">
            <v>REIMS</v>
          </cell>
          <cell r="B30" t="str">
            <v>AUBE</v>
          </cell>
          <cell r="C30" t="str">
            <v>LYCEE F. ET I. JOLIOT CURIE</v>
          </cell>
          <cell r="D30" t="str">
            <v>ROMILLY SUR SEINE</v>
          </cell>
          <cell r="E30" t="str">
            <v>0100015M</v>
          </cell>
          <cell r="F30" t="str">
            <v>10323</v>
          </cell>
          <cell r="G30" t="str">
            <v>PU</v>
          </cell>
          <cell r="H30" t="str">
            <v>C</v>
          </cell>
          <cell r="I30">
            <v>328</v>
          </cell>
          <cell r="J30">
            <v>87</v>
          </cell>
          <cell r="K30">
            <v>87</v>
          </cell>
          <cell r="L30">
            <v>0</v>
          </cell>
          <cell r="M30">
            <v>42</v>
          </cell>
          <cell r="N30">
            <v>36</v>
          </cell>
          <cell r="O30">
            <v>6</v>
          </cell>
          <cell r="P30">
            <v>82</v>
          </cell>
          <cell r="Q30">
            <v>83</v>
          </cell>
          <cell r="R30">
            <v>-1</v>
          </cell>
          <cell r="S30">
            <v>91</v>
          </cell>
          <cell r="T30">
            <v>91</v>
          </cell>
          <cell r="U30">
            <v>0</v>
          </cell>
          <cell r="V30">
            <v>96</v>
          </cell>
          <cell r="W30">
            <v>93</v>
          </cell>
          <cell r="X30">
            <v>3</v>
          </cell>
        </row>
        <row r="31">
          <cell r="A31" t="str">
            <v>REIMS</v>
          </cell>
          <cell r="B31" t="str">
            <v>AUBE</v>
          </cell>
          <cell r="C31" t="str">
            <v>LYCEE CHRESTIEN DE TROYES</v>
          </cell>
          <cell r="D31" t="str">
            <v>TROYES</v>
          </cell>
          <cell r="E31" t="str">
            <v>0100022V</v>
          </cell>
          <cell r="F31" t="str">
            <v>10387</v>
          </cell>
          <cell r="G31" t="str">
            <v>PU</v>
          </cell>
          <cell r="H31" t="str">
            <v>B</v>
          </cell>
          <cell r="I31">
            <v>322</v>
          </cell>
          <cell r="J31">
            <v>89</v>
          </cell>
          <cell r="K31">
            <v>88</v>
          </cell>
          <cell r="L31">
            <v>1</v>
          </cell>
          <cell r="M31">
            <v>39</v>
          </cell>
          <cell r="N31">
            <v>40</v>
          </cell>
          <cell r="O31">
            <v>-1</v>
          </cell>
          <cell r="P31">
            <v>80</v>
          </cell>
          <cell r="Q31">
            <v>82</v>
          </cell>
          <cell r="R31">
            <v>-2</v>
          </cell>
          <cell r="S31">
            <v>90</v>
          </cell>
          <cell r="T31">
            <v>89</v>
          </cell>
          <cell r="U31">
            <v>1</v>
          </cell>
          <cell r="V31">
            <v>96</v>
          </cell>
          <cell r="W31">
            <v>92</v>
          </cell>
          <cell r="X31">
            <v>4</v>
          </cell>
        </row>
        <row r="32">
          <cell r="A32" t="str">
            <v>REIMS</v>
          </cell>
          <cell r="B32" t="str">
            <v>AUBE</v>
          </cell>
          <cell r="C32" t="str">
            <v>LYCEE LA SALLE</v>
          </cell>
          <cell r="D32" t="str">
            <v>TROYES</v>
          </cell>
          <cell r="E32" t="str">
            <v>0100059K</v>
          </cell>
          <cell r="F32" t="str">
            <v>10387</v>
          </cell>
          <cell r="G32" t="str">
            <v>PR</v>
          </cell>
          <cell r="H32" t="str">
            <v>C</v>
          </cell>
          <cell r="I32">
            <v>86</v>
          </cell>
          <cell r="J32">
            <v>94</v>
          </cell>
          <cell r="K32">
            <v>95</v>
          </cell>
          <cell r="L32">
            <v>-1</v>
          </cell>
          <cell r="M32">
            <v>48</v>
          </cell>
          <cell r="N32">
            <v>49</v>
          </cell>
          <cell r="O32">
            <v>-1</v>
          </cell>
          <cell r="P32">
            <v>81</v>
          </cell>
          <cell r="Q32">
            <v>80</v>
          </cell>
          <cell r="R32">
            <v>1</v>
          </cell>
          <cell r="S32">
            <v>91</v>
          </cell>
          <cell r="T32">
            <v>89</v>
          </cell>
          <cell r="U32">
            <v>2</v>
          </cell>
          <cell r="V32">
            <v>96</v>
          </cell>
          <cell r="W32">
            <v>93</v>
          </cell>
          <cell r="X32">
            <v>3</v>
          </cell>
        </row>
        <row r="33">
          <cell r="A33" t="str">
            <v>REIMS</v>
          </cell>
          <cell r="B33" t="str">
            <v>AUBE</v>
          </cell>
          <cell r="C33" t="str">
            <v>LYCEE CAMILLE CLAUDEL</v>
          </cell>
          <cell r="D33" t="str">
            <v>TROYES</v>
          </cell>
          <cell r="E33" t="str">
            <v>0101028N</v>
          </cell>
          <cell r="F33" t="str">
            <v>10387</v>
          </cell>
          <cell r="G33" t="str">
            <v>PU</v>
          </cell>
          <cell r="H33" t="str">
            <v>A</v>
          </cell>
          <cell r="I33">
            <v>221</v>
          </cell>
          <cell r="J33">
            <v>97</v>
          </cell>
          <cell r="K33">
            <v>95</v>
          </cell>
          <cell r="L33">
            <v>2</v>
          </cell>
          <cell r="M33">
            <v>61</v>
          </cell>
          <cell r="N33">
            <v>59</v>
          </cell>
          <cell r="O33">
            <v>2</v>
          </cell>
          <cell r="P33">
            <v>84</v>
          </cell>
          <cell r="Q33">
            <v>84</v>
          </cell>
          <cell r="R33">
            <v>0</v>
          </cell>
          <cell r="S33">
            <v>95</v>
          </cell>
          <cell r="T33">
            <v>94</v>
          </cell>
          <cell r="U33">
            <v>1</v>
          </cell>
          <cell r="V33">
            <v>98</v>
          </cell>
          <cell r="W33">
            <v>97</v>
          </cell>
          <cell r="X33">
            <v>1</v>
          </cell>
        </row>
        <row r="34">
          <cell r="A34" t="str">
            <v>REIMS</v>
          </cell>
          <cell r="B34" t="str">
            <v>MARNE</v>
          </cell>
          <cell r="C34" t="str">
            <v>LYCEE PIERRE BAYEN</v>
          </cell>
          <cell r="D34" t="str">
            <v>CHALONS EN CHAMPAGNE</v>
          </cell>
          <cell r="E34" t="str">
            <v>0510006E</v>
          </cell>
          <cell r="F34" t="str">
            <v>51108</v>
          </cell>
          <cell r="G34" t="str">
            <v>PU</v>
          </cell>
          <cell r="H34" t="str">
            <v>A</v>
          </cell>
          <cell r="I34">
            <v>281</v>
          </cell>
          <cell r="J34">
            <v>89</v>
          </cell>
          <cell r="K34">
            <v>92</v>
          </cell>
          <cell r="L34">
            <v>-3</v>
          </cell>
          <cell r="M34">
            <v>54</v>
          </cell>
          <cell r="N34">
            <v>51</v>
          </cell>
          <cell r="O34">
            <v>3</v>
          </cell>
          <cell r="P34">
            <v>87</v>
          </cell>
          <cell r="Q34">
            <v>85</v>
          </cell>
          <cell r="R34">
            <v>2</v>
          </cell>
          <cell r="S34">
            <v>94</v>
          </cell>
          <cell r="T34">
            <v>92</v>
          </cell>
          <cell r="U34">
            <v>2</v>
          </cell>
          <cell r="V34">
            <v>97</v>
          </cell>
          <cell r="W34">
            <v>96</v>
          </cell>
          <cell r="X34">
            <v>1</v>
          </cell>
        </row>
        <row r="35">
          <cell r="A35" t="str">
            <v>REIMS</v>
          </cell>
          <cell r="B35" t="str">
            <v>MARNE</v>
          </cell>
          <cell r="C35" t="str">
            <v>LYCEE ETIENNE OEHMICHEN (GENERAL ET TECHNO.)</v>
          </cell>
          <cell r="D35" t="str">
            <v>CHALONS EN CHAMPAGNE</v>
          </cell>
          <cell r="E35" t="str">
            <v>0510007F</v>
          </cell>
          <cell r="F35" t="str">
            <v>51108</v>
          </cell>
          <cell r="G35" t="str">
            <v>PU</v>
          </cell>
          <cell r="H35" t="str">
            <v>E</v>
          </cell>
          <cell r="I35">
            <v>169</v>
          </cell>
          <cell r="J35">
            <v>88</v>
          </cell>
          <cell r="K35">
            <v>90</v>
          </cell>
          <cell r="L35">
            <v>-2</v>
          </cell>
          <cell r="M35">
            <v>38</v>
          </cell>
          <cell r="N35">
            <v>38</v>
          </cell>
          <cell r="O35">
            <v>0</v>
          </cell>
          <cell r="P35">
            <v>79</v>
          </cell>
          <cell r="Q35">
            <v>82</v>
          </cell>
          <cell r="R35">
            <v>-3</v>
          </cell>
          <cell r="S35">
            <v>91</v>
          </cell>
          <cell r="T35">
            <v>89</v>
          </cell>
          <cell r="U35">
            <v>2</v>
          </cell>
          <cell r="V35">
            <v>94</v>
          </cell>
          <cell r="W35">
            <v>92</v>
          </cell>
          <cell r="X35">
            <v>2</v>
          </cell>
        </row>
        <row r="36">
          <cell r="A36" t="str">
            <v>REIMS</v>
          </cell>
          <cell r="B36" t="str">
            <v>MARNE</v>
          </cell>
          <cell r="C36" t="str">
            <v>LYCEE GEORGES CLEMENCEAU</v>
          </cell>
          <cell r="D36" t="str">
            <v>REIMS</v>
          </cell>
          <cell r="E36" t="str">
            <v>0510031G</v>
          </cell>
          <cell r="F36" t="str">
            <v>51454</v>
          </cell>
          <cell r="G36" t="str">
            <v>PU</v>
          </cell>
          <cell r="H36" t="str">
            <v>A</v>
          </cell>
          <cell r="I36">
            <v>272</v>
          </cell>
          <cell r="J36">
            <v>90</v>
          </cell>
          <cell r="K36">
            <v>91</v>
          </cell>
          <cell r="L36">
            <v>-1</v>
          </cell>
          <cell r="M36">
            <v>42</v>
          </cell>
          <cell r="N36">
            <v>45</v>
          </cell>
          <cell r="O36">
            <v>-3</v>
          </cell>
          <cell r="P36">
            <v>84</v>
          </cell>
          <cell r="Q36">
            <v>83</v>
          </cell>
          <cell r="R36">
            <v>1</v>
          </cell>
          <cell r="S36">
            <v>92</v>
          </cell>
          <cell r="T36">
            <v>91</v>
          </cell>
          <cell r="U36">
            <v>1</v>
          </cell>
          <cell r="V36">
            <v>93</v>
          </cell>
          <cell r="W36">
            <v>94</v>
          </cell>
          <cell r="X36">
            <v>-1</v>
          </cell>
        </row>
        <row r="37">
          <cell r="A37" t="str">
            <v>REIMS</v>
          </cell>
          <cell r="B37" t="str">
            <v>MARNE</v>
          </cell>
          <cell r="C37" t="str">
            <v>LYCEE HUGUES LIBERGIER</v>
          </cell>
          <cell r="D37" t="str">
            <v>REIMS</v>
          </cell>
          <cell r="E37" t="str">
            <v>0510035L</v>
          </cell>
          <cell r="F37" t="str">
            <v>51454</v>
          </cell>
          <cell r="G37" t="str">
            <v>PU</v>
          </cell>
          <cell r="H37" t="str">
            <v>C</v>
          </cell>
          <cell r="I37">
            <v>388</v>
          </cell>
          <cell r="J37">
            <v>87</v>
          </cell>
          <cell r="K37">
            <v>84</v>
          </cell>
          <cell r="L37">
            <v>3</v>
          </cell>
          <cell r="M37">
            <v>35</v>
          </cell>
          <cell r="N37">
            <v>31</v>
          </cell>
          <cell r="O37">
            <v>4</v>
          </cell>
          <cell r="P37">
            <v>78</v>
          </cell>
          <cell r="Q37">
            <v>76</v>
          </cell>
          <cell r="R37">
            <v>2</v>
          </cell>
          <cell r="S37">
            <v>90</v>
          </cell>
          <cell r="T37">
            <v>85</v>
          </cell>
          <cell r="U37">
            <v>5</v>
          </cell>
          <cell r="V37">
            <v>93</v>
          </cell>
          <cell r="W37">
            <v>89</v>
          </cell>
          <cell r="X37">
            <v>4</v>
          </cell>
        </row>
        <row r="38">
          <cell r="A38" t="str">
            <v>REIMS</v>
          </cell>
          <cell r="B38" t="str">
            <v>MARNE</v>
          </cell>
          <cell r="C38" t="str">
            <v>LYCEE JEAN XXIII</v>
          </cell>
          <cell r="D38" t="str">
            <v>REIMS</v>
          </cell>
          <cell r="E38" t="str">
            <v>0511130B</v>
          </cell>
          <cell r="F38" t="str">
            <v>51454</v>
          </cell>
          <cell r="G38" t="str">
            <v>PR</v>
          </cell>
          <cell r="H38" t="str">
            <v>A</v>
          </cell>
          <cell r="I38">
            <v>173</v>
          </cell>
          <cell r="J38">
            <v>99</v>
          </cell>
          <cell r="K38">
            <v>96</v>
          </cell>
          <cell r="L38">
            <v>3</v>
          </cell>
          <cell r="M38">
            <v>66</v>
          </cell>
          <cell r="N38">
            <v>63</v>
          </cell>
          <cell r="O38">
            <v>3</v>
          </cell>
          <cell r="P38">
            <v>86</v>
          </cell>
          <cell r="Q38">
            <v>89</v>
          </cell>
          <cell r="R38">
            <v>-3</v>
          </cell>
          <cell r="S38">
            <v>96</v>
          </cell>
          <cell r="T38">
            <v>95</v>
          </cell>
          <cell r="U38">
            <v>1</v>
          </cell>
          <cell r="V38">
            <v>99</v>
          </cell>
          <cell r="W38">
            <v>98</v>
          </cell>
          <cell r="X38">
            <v>1</v>
          </cell>
        </row>
        <row r="39">
          <cell r="A39" t="str">
            <v>REIMS</v>
          </cell>
          <cell r="B39" t="str">
            <v>MARNE</v>
          </cell>
          <cell r="C39" t="str">
            <v>LYCEE SACRE-COEUR</v>
          </cell>
          <cell r="D39" t="str">
            <v>REIMS</v>
          </cell>
          <cell r="E39" t="str">
            <v>0511142P</v>
          </cell>
          <cell r="F39" t="str">
            <v>51454</v>
          </cell>
          <cell r="G39" t="str">
            <v>PR</v>
          </cell>
          <cell r="H39" t="str">
            <v>A</v>
          </cell>
          <cell r="I39">
            <v>197</v>
          </cell>
          <cell r="J39">
            <v>97</v>
          </cell>
          <cell r="K39">
            <v>96</v>
          </cell>
          <cell r="L39">
            <v>1</v>
          </cell>
          <cell r="M39">
            <v>66</v>
          </cell>
          <cell r="N39">
            <v>63</v>
          </cell>
          <cell r="O39">
            <v>3</v>
          </cell>
          <cell r="P39">
            <v>91</v>
          </cell>
          <cell r="Q39">
            <v>89</v>
          </cell>
          <cell r="R39">
            <v>2</v>
          </cell>
          <cell r="S39">
            <v>95</v>
          </cell>
          <cell r="T39">
            <v>96</v>
          </cell>
          <cell r="U39">
            <v>-1</v>
          </cell>
          <cell r="V39">
            <v>97</v>
          </cell>
          <cell r="W39">
            <v>98</v>
          </cell>
          <cell r="X39">
            <v>-1</v>
          </cell>
        </row>
        <row r="40">
          <cell r="A40" t="str">
            <v>REIMS</v>
          </cell>
          <cell r="B40" t="str">
            <v>HAUTE MARNE</v>
          </cell>
          <cell r="C40" t="str">
            <v>LYCEE EDME BOUCHARDON</v>
          </cell>
          <cell r="D40" t="str">
            <v>CHAUMONT</v>
          </cell>
          <cell r="E40" t="str">
            <v>0520844K</v>
          </cell>
          <cell r="F40" t="str">
            <v>52121</v>
          </cell>
          <cell r="G40" t="str">
            <v>PU</v>
          </cell>
          <cell r="H40" t="str">
            <v>C</v>
          </cell>
          <cell r="I40">
            <v>230</v>
          </cell>
          <cell r="J40">
            <v>94</v>
          </cell>
          <cell r="K40">
            <v>92</v>
          </cell>
          <cell r="L40">
            <v>2</v>
          </cell>
          <cell r="M40">
            <v>54</v>
          </cell>
          <cell r="N40">
            <v>47</v>
          </cell>
          <cell r="O40">
            <v>7</v>
          </cell>
          <cell r="P40">
            <v>87</v>
          </cell>
          <cell r="Q40">
            <v>85</v>
          </cell>
          <cell r="R40">
            <v>2</v>
          </cell>
          <cell r="S40">
            <v>97</v>
          </cell>
          <cell r="T40">
            <v>93</v>
          </cell>
          <cell r="U40">
            <v>4</v>
          </cell>
          <cell r="V40">
            <v>99</v>
          </cell>
          <cell r="W40">
            <v>96</v>
          </cell>
          <cell r="X40">
            <v>3</v>
          </cell>
        </row>
        <row r="41">
          <cell r="A41" t="str">
            <v>REIMS</v>
          </cell>
          <cell r="B41" t="str">
            <v>HAUTE MARNE</v>
          </cell>
          <cell r="C41" t="str">
            <v>LYCEE CHARLES DE GAULLE (GENERAL ET TECHNO.)</v>
          </cell>
          <cell r="D41" t="str">
            <v>CHAUMONT</v>
          </cell>
          <cell r="E41" t="str">
            <v>0521032P</v>
          </cell>
          <cell r="F41" t="str">
            <v>52121</v>
          </cell>
          <cell r="G41" t="str">
            <v>PU</v>
          </cell>
          <cell r="H41" t="str">
            <v>E</v>
          </cell>
          <cell r="I41">
            <v>228</v>
          </cell>
          <cell r="J41">
            <v>92</v>
          </cell>
          <cell r="K41">
            <v>94</v>
          </cell>
          <cell r="L41">
            <v>-2</v>
          </cell>
          <cell r="M41">
            <v>47</v>
          </cell>
          <cell r="N41">
            <v>52</v>
          </cell>
          <cell r="O41">
            <v>-5</v>
          </cell>
          <cell r="P41">
            <v>88</v>
          </cell>
          <cell r="Q41">
            <v>86</v>
          </cell>
          <cell r="R41">
            <v>2</v>
          </cell>
          <cell r="S41">
            <v>94</v>
          </cell>
          <cell r="T41">
            <v>94</v>
          </cell>
          <cell r="U41">
            <v>0</v>
          </cell>
          <cell r="V41">
            <v>97</v>
          </cell>
          <cell r="W41">
            <v>96</v>
          </cell>
          <cell r="X41">
            <v>1</v>
          </cell>
        </row>
        <row r="42">
          <cell r="A42" t="str">
            <v>REIMS</v>
          </cell>
          <cell r="B42" t="str">
            <v>AUBE</v>
          </cell>
          <cell r="C42" t="str">
            <v>LYCEE ST FRANCOIS DE SALES</v>
          </cell>
          <cell r="D42" t="str">
            <v>TROYES</v>
          </cell>
          <cell r="E42" t="str">
            <v>0100046W</v>
          </cell>
          <cell r="F42" t="str">
            <v>10387</v>
          </cell>
          <cell r="G42" t="str">
            <v>PR</v>
          </cell>
          <cell r="H42" t="str">
            <v>A</v>
          </cell>
          <cell r="I42">
            <v>96</v>
          </cell>
          <cell r="J42">
            <v>100</v>
          </cell>
          <cell r="K42">
            <v>95</v>
          </cell>
          <cell r="L42">
            <v>5</v>
          </cell>
          <cell r="M42">
            <v>73</v>
          </cell>
          <cell r="N42">
            <v>58</v>
          </cell>
          <cell r="O42">
            <v>15</v>
          </cell>
          <cell r="P42">
            <v>91</v>
          </cell>
          <cell r="Q42">
            <v>88</v>
          </cell>
          <cell r="R42">
            <v>3</v>
          </cell>
          <cell r="S42">
            <v>97</v>
          </cell>
          <cell r="T42">
            <v>94</v>
          </cell>
          <cell r="U42">
            <v>3</v>
          </cell>
          <cell r="V42">
            <v>99</v>
          </cell>
          <cell r="W42">
            <v>97</v>
          </cell>
          <cell r="X42">
            <v>2</v>
          </cell>
        </row>
        <row r="43">
          <cell r="A43" t="str">
            <v>REIMS</v>
          </cell>
          <cell r="B43" t="str">
            <v>AUBE</v>
          </cell>
          <cell r="C43" t="str">
            <v>LYCEE EDOUARD HERRIOT</v>
          </cell>
          <cell r="D43" t="str">
            <v>STE SAVINE</v>
          </cell>
          <cell r="E43" t="str">
            <v>0101016A</v>
          </cell>
          <cell r="F43" t="str">
            <v>10362</v>
          </cell>
          <cell r="G43" t="str">
            <v>PU</v>
          </cell>
          <cell r="H43" t="str">
            <v>A</v>
          </cell>
          <cell r="I43">
            <v>210</v>
          </cell>
          <cell r="J43">
            <v>95</v>
          </cell>
          <cell r="K43">
            <v>92</v>
          </cell>
          <cell r="L43">
            <v>3</v>
          </cell>
          <cell r="M43">
            <v>53</v>
          </cell>
          <cell r="N43">
            <v>49</v>
          </cell>
          <cell r="O43">
            <v>4</v>
          </cell>
          <cell r="P43">
            <v>90</v>
          </cell>
          <cell r="Q43">
            <v>83</v>
          </cell>
          <cell r="R43">
            <v>7</v>
          </cell>
          <cell r="S43">
            <v>94</v>
          </cell>
          <cell r="T43">
            <v>93</v>
          </cell>
          <cell r="U43">
            <v>1</v>
          </cell>
          <cell r="V43">
            <v>98</v>
          </cell>
          <cell r="W43">
            <v>96</v>
          </cell>
          <cell r="X43">
            <v>2</v>
          </cell>
        </row>
        <row r="44">
          <cell r="A44" t="str">
            <v>REIMS</v>
          </cell>
          <cell r="B44" t="str">
            <v>MARNE</v>
          </cell>
          <cell r="C44" t="str">
            <v>LYCEE LA FONTAINE DU VE (GENERAL ET TECHNO.)</v>
          </cell>
          <cell r="D44" t="str">
            <v>SEZANNE</v>
          </cell>
          <cell r="E44" t="str">
            <v>0510053F</v>
          </cell>
          <cell r="F44" t="str">
            <v>51535</v>
          </cell>
          <cell r="G44" t="str">
            <v>PU</v>
          </cell>
          <cell r="H44" t="str">
            <v>A</v>
          </cell>
          <cell r="I44">
            <v>144</v>
          </cell>
          <cell r="J44">
            <v>88</v>
          </cell>
          <cell r="K44">
            <v>85</v>
          </cell>
          <cell r="L44">
            <v>3</v>
          </cell>
          <cell r="M44">
            <v>35</v>
          </cell>
          <cell r="N44">
            <v>28</v>
          </cell>
          <cell r="O44">
            <v>7</v>
          </cell>
          <cell r="P44">
            <v>90</v>
          </cell>
          <cell r="Q44">
            <v>81</v>
          </cell>
          <cell r="R44">
            <v>9</v>
          </cell>
          <cell r="S44">
            <v>96</v>
          </cell>
          <cell r="T44">
            <v>90</v>
          </cell>
          <cell r="U44">
            <v>6</v>
          </cell>
          <cell r="V44">
            <v>98</v>
          </cell>
          <cell r="W44">
            <v>94</v>
          </cell>
          <cell r="X44">
            <v>4</v>
          </cell>
        </row>
        <row r="45">
          <cell r="A45" t="str">
            <v>REIMS</v>
          </cell>
          <cell r="B45" t="str">
            <v>MARNE</v>
          </cell>
          <cell r="C45" t="str">
            <v>LYCEE FREDERIC OZANAM</v>
          </cell>
          <cell r="D45" t="str">
            <v>CHALONS EN CHAMPAGNE</v>
          </cell>
          <cell r="E45" t="str">
            <v>0511147V</v>
          </cell>
          <cell r="F45" t="str">
            <v>51108</v>
          </cell>
          <cell r="G45" t="str">
            <v>PR</v>
          </cell>
          <cell r="H45" t="str">
            <v>C</v>
          </cell>
          <cell r="I45">
            <v>197</v>
          </cell>
          <cell r="J45">
            <v>97</v>
          </cell>
          <cell r="K45">
            <v>95</v>
          </cell>
          <cell r="L45">
            <v>2</v>
          </cell>
          <cell r="M45">
            <v>55</v>
          </cell>
          <cell r="N45">
            <v>53</v>
          </cell>
          <cell r="O45">
            <v>2</v>
          </cell>
          <cell r="P45">
            <v>94</v>
          </cell>
          <cell r="Q45">
            <v>86</v>
          </cell>
          <cell r="R45">
            <v>8</v>
          </cell>
          <cell r="S45">
            <v>98</v>
          </cell>
          <cell r="T45">
            <v>94</v>
          </cell>
          <cell r="U45">
            <v>4</v>
          </cell>
          <cell r="V45">
            <v>100</v>
          </cell>
          <cell r="W45">
            <v>97</v>
          </cell>
          <cell r="X45">
            <v>3</v>
          </cell>
        </row>
        <row r="46">
          <cell r="A46" t="str">
            <v>REIMS</v>
          </cell>
          <cell r="B46" t="str">
            <v>HAUTE MARNE</v>
          </cell>
          <cell r="C46" t="str">
            <v>LYCEE DIDEROT (GENERAL ET TECHNO.)</v>
          </cell>
          <cell r="D46" t="str">
            <v>LANGRES</v>
          </cell>
          <cell r="E46" t="str">
            <v>0520021R</v>
          </cell>
          <cell r="F46" t="str">
            <v>52269</v>
          </cell>
          <cell r="G46" t="str">
            <v>PU</v>
          </cell>
          <cell r="H46" t="str">
            <v>C</v>
          </cell>
          <cell r="I46">
            <v>214</v>
          </cell>
          <cell r="J46">
            <v>94</v>
          </cell>
          <cell r="K46">
            <v>92</v>
          </cell>
          <cell r="L46">
            <v>2</v>
          </cell>
          <cell r="M46">
            <v>47</v>
          </cell>
          <cell r="N46">
            <v>49</v>
          </cell>
          <cell r="O46">
            <v>-2</v>
          </cell>
          <cell r="P46">
            <v>93</v>
          </cell>
          <cell r="Q46">
            <v>85</v>
          </cell>
          <cell r="R46">
            <v>8</v>
          </cell>
          <cell r="S46">
            <v>94</v>
          </cell>
          <cell r="T46">
            <v>92</v>
          </cell>
          <cell r="U46">
            <v>2</v>
          </cell>
          <cell r="V46">
            <v>97</v>
          </cell>
          <cell r="W46">
            <v>95</v>
          </cell>
          <cell r="X46">
            <v>2</v>
          </cell>
        </row>
        <row r="47">
          <cell r="A47" t="str">
            <v>REIMS</v>
          </cell>
          <cell r="B47" t="str">
            <v>HAUTE MARNE</v>
          </cell>
          <cell r="C47" t="str">
            <v>LYCEE ESTIC</v>
          </cell>
          <cell r="D47" t="str">
            <v>ST DIZIER</v>
          </cell>
          <cell r="E47" t="str">
            <v>0520679F</v>
          </cell>
          <cell r="F47" t="str">
            <v>52448</v>
          </cell>
          <cell r="G47" t="str">
            <v>PR</v>
          </cell>
          <cell r="H47" t="str">
            <v>C</v>
          </cell>
          <cell r="I47">
            <v>90</v>
          </cell>
          <cell r="J47">
            <v>99</v>
          </cell>
          <cell r="K47">
            <v>94</v>
          </cell>
          <cell r="L47">
            <v>5</v>
          </cell>
          <cell r="M47">
            <v>69</v>
          </cell>
          <cell r="N47">
            <v>52</v>
          </cell>
          <cell r="O47">
            <v>17</v>
          </cell>
          <cell r="P47">
            <v>86</v>
          </cell>
          <cell r="Q47">
            <v>86</v>
          </cell>
          <cell r="R47">
            <v>0</v>
          </cell>
          <cell r="S47">
            <v>94</v>
          </cell>
          <cell r="T47">
            <v>93</v>
          </cell>
          <cell r="U47">
            <v>1</v>
          </cell>
          <cell r="V47">
            <v>98</v>
          </cell>
          <cell r="W47">
            <v>96</v>
          </cell>
          <cell r="X47">
            <v>2</v>
          </cell>
        </row>
        <row r="48">
          <cell r="A48" t="str">
            <v>REIMS</v>
          </cell>
          <cell r="B48" t="str">
            <v>ARDENNES</v>
          </cell>
          <cell r="C48" t="str">
            <v>LYCEE SEVIGNE</v>
          </cell>
          <cell r="D48" t="str">
            <v>CHARLEVILLE MEZIERES</v>
          </cell>
          <cell r="E48" t="str">
            <v>0080007P</v>
          </cell>
          <cell r="F48" t="str">
            <v>08105</v>
          </cell>
          <cell r="G48" t="str">
            <v>PU</v>
          </cell>
          <cell r="H48" t="str">
            <v>C</v>
          </cell>
          <cell r="I48">
            <v>328</v>
          </cell>
          <cell r="J48">
            <v>92</v>
          </cell>
          <cell r="K48">
            <v>92</v>
          </cell>
          <cell r="L48">
            <v>0</v>
          </cell>
          <cell r="M48">
            <v>43</v>
          </cell>
          <cell r="N48">
            <v>46</v>
          </cell>
          <cell r="O48">
            <v>-3</v>
          </cell>
          <cell r="P48">
            <v>81</v>
          </cell>
          <cell r="Q48">
            <v>85</v>
          </cell>
          <cell r="R48">
            <v>-4</v>
          </cell>
          <cell r="S48">
            <v>91</v>
          </cell>
          <cell r="T48">
            <v>92</v>
          </cell>
          <cell r="U48">
            <v>-1</v>
          </cell>
          <cell r="V48">
            <v>96</v>
          </cell>
          <cell r="W48">
            <v>95</v>
          </cell>
          <cell r="X48">
            <v>1</v>
          </cell>
        </row>
        <row r="49">
          <cell r="A49" t="str">
            <v>REIMS</v>
          </cell>
          <cell r="B49" t="str">
            <v>AUBE</v>
          </cell>
          <cell r="C49" t="str">
            <v>LYCEE GASTON BACHELARD (GENERAL ET TECHNO.)</v>
          </cell>
          <cell r="D49" t="str">
            <v>BAR SUR AUBE</v>
          </cell>
          <cell r="E49" t="str">
            <v>0100003Z</v>
          </cell>
          <cell r="F49" t="str">
            <v>10033</v>
          </cell>
          <cell r="G49" t="str">
            <v>PU</v>
          </cell>
          <cell r="H49" t="str">
            <v>B</v>
          </cell>
          <cell r="I49">
            <v>114</v>
          </cell>
          <cell r="J49">
            <v>93</v>
          </cell>
          <cell r="K49">
            <v>91</v>
          </cell>
          <cell r="L49">
            <v>2</v>
          </cell>
          <cell r="M49">
            <v>41</v>
          </cell>
          <cell r="N49">
            <v>41</v>
          </cell>
          <cell r="O49">
            <v>0</v>
          </cell>
          <cell r="P49">
            <v>82</v>
          </cell>
          <cell r="Q49">
            <v>87</v>
          </cell>
          <cell r="R49">
            <v>-5</v>
          </cell>
          <cell r="S49">
            <v>94</v>
          </cell>
          <cell r="T49">
            <v>93</v>
          </cell>
          <cell r="U49">
            <v>1</v>
          </cell>
          <cell r="V49">
            <v>97</v>
          </cell>
          <cell r="W49">
            <v>95</v>
          </cell>
          <cell r="X49">
            <v>2</v>
          </cell>
        </row>
        <row r="50">
          <cell r="A50" t="str">
            <v>REIMS</v>
          </cell>
          <cell r="B50" t="str">
            <v>MARNE</v>
          </cell>
          <cell r="C50" t="str">
            <v>LYCEE NOTRE-DAME ST VICTOR</v>
          </cell>
          <cell r="D50" t="str">
            <v>EPERNAY</v>
          </cell>
          <cell r="E50" t="str">
            <v>0511135G</v>
          </cell>
          <cell r="F50" t="str">
            <v>51230</v>
          </cell>
          <cell r="G50" t="str">
            <v>PR</v>
          </cell>
          <cell r="H50" t="str">
            <v>A</v>
          </cell>
          <cell r="I50">
            <v>74</v>
          </cell>
          <cell r="J50">
            <v>95</v>
          </cell>
          <cell r="K50">
            <v>93</v>
          </cell>
          <cell r="L50">
            <v>2</v>
          </cell>
          <cell r="M50">
            <v>64</v>
          </cell>
          <cell r="N50">
            <v>54</v>
          </cell>
          <cell r="O50">
            <v>10</v>
          </cell>
          <cell r="P50">
            <v>82</v>
          </cell>
          <cell r="Q50">
            <v>88</v>
          </cell>
          <cell r="R50">
            <v>-6</v>
          </cell>
          <cell r="S50">
            <v>93</v>
          </cell>
          <cell r="T50">
            <v>94</v>
          </cell>
          <cell r="U50">
            <v>-1</v>
          </cell>
          <cell r="V50">
            <v>97</v>
          </cell>
          <cell r="W50">
            <v>97</v>
          </cell>
          <cell r="X50">
            <v>0</v>
          </cell>
        </row>
        <row r="51">
          <cell r="A51" t="str">
            <v>REIMS</v>
          </cell>
          <cell r="B51" t="str">
            <v>MARNE</v>
          </cell>
          <cell r="C51" t="str">
            <v>LYCEE ST MICHEL (GENERAL ET TECHNO.)</v>
          </cell>
          <cell r="D51" t="str">
            <v>REIMS</v>
          </cell>
          <cell r="E51" t="str">
            <v>0511145T</v>
          </cell>
          <cell r="F51" t="str">
            <v>51454</v>
          </cell>
          <cell r="G51" t="str">
            <v>PR</v>
          </cell>
          <cell r="H51" t="str">
            <v>C</v>
          </cell>
          <cell r="I51">
            <v>114</v>
          </cell>
          <cell r="J51">
            <v>93</v>
          </cell>
          <cell r="K51">
            <v>92</v>
          </cell>
          <cell r="L51">
            <v>1</v>
          </cell>
          <cell r="M51">
            <v>45</v>
          </cell>
          <cell r="N51">
            <v>44</v>
          </cell>
          <cell r="O51">
            <v>1</v>
          </cell>
          <cell r="P51">
            <v>81</v>
          </cell>
          <cell r="Q51">
            <v>85</v>
          </cell>
          <cell r="R51">
            <v>-4</v>
          </cell>
          <cell r="S51">
            <v>86</v>
          </cell>
          <cell r="T51">
            <v>92</v>
          </cell>
          <cell r="U51">
            <v>-6</v>
          </cell>
          <cell r="V51">
            <v>95</v>
          </cell>
          <cell r="W51">
            <v>95</v>
          </cell>
          <cell r="X51">
            <v>0</v>
          </cell>
        </row>
        <row r="52">
          <cell r="A52" t="str">
            <v>REIMS</v>
          </cell>
          <cell r="B52" t="str">
            <v>HAUTE MARNE</v>
          </cell>
          <cell r="C52" t="str">
            <v>LYCEE OUDINOT</v>
          </cell>
          <cell r="D52" t="str">
            <v>CHAUMONT</v>
          </cell>
          <cell r="E52" t="str">
            <v>0520685M</v>
          </cell>
          <cell r="F52" t="str">
            <v>52121</v>
          </cell>
          <cell r="G52" t="str">
            <v>PR</v>
          </cell>
          <cell r="H52" t="str">
            <v>C</v>
          </cell>
          <cell r="I52">
            <v>54</v>
          </cell>
          <cell r="J52">
            <v>100</v>
          </cell>
          <cell r="K52">
            <v>95</v>
          </cell>
          <cell r="L52">
            <v>5</v>
          </cell>
          <cell r="M52">
            <v>43</v>
          </cell>
          <cell r="N52">
            <v>54</v>
          </cell>
          <cell r="O52">
            <v>-11</v>
          </cell>
          <cell r="P52">
            <v>75</v>
          </cell>
          <cell r="Q52">
            <v>87</v>
          </cell>
          <cell r="R52">
            <v>-12</v>
          </cell>
          <cell r="S52">
            <v>90</v>
          </cell>
          <cell r="T52">
            <v>93</v>
          </cell>
          <cell r="U52">
            <v>-3</v>
          </cell>
          <cell r="V52">
            <v>100</v>
          </cell>
          <cell r="W52">
            <v>96</v>
          </cell>
          <cell r="X52">
            <v>4</v>
          </cell>
        </row>
      </sheetData>
      <sheetData sheetId="2"/>
      <sheetData sheetId="3">
        <row r="1">
          <cell r="A1" t="str">
            <v>Informations établissement</v>
          </cell>
          <cell r="E1" t="str">
            <v>Code
établissement</v>
          </cell>
          <cell r="F1" t="str">
            <v>Code
commune</v>
          </cell>
          <cell r="G1" t="str">
            <v>Secteur
Public=PU
Privé=PR</v>
          </cell>
          <cell r="H1" t="str">
            <v>Structure
pédagogique</v>
          </cell>
          <cell r="I1" t="str">
            <v>Nombre de
candidats
au bac</v>
          </cell>
          <cell r="J1" t="str">
            <v>Taux de réussite</v>
          </cell>
          <cell r="M1" t="str">
            <v>Taux de mentions</v>
          </cell>
          <cell r="P1" t="str">
            <v>Taux d'accès 2nde-Bac</v>
          </cell>
          <cell r="S1" t="str">
            <v>Taux d'accès 1ère-Bac</v>
          </cell>
          <cell r="V1" t="str">
            <v>Taux d'accès Terminale-Bac</v>
          </cell>
        </row>
        <row r="2">
          <cell r="A2" t="str">
            <v>Académie</v>
          </cell>
          <cell r="B2" t="str">
            <v>Département</v>
          </cell>
          <cell r="C2" t="str">
            <v>Etablissement</v>
          </cell>
          <cell r="D2" t="str">
            <v xml:space="preserve">
Ville
</v>
          </cell>
          <cell r="J2" t="str">
            <v>Constaté</v>
          </cell>
          <cell r="K2" t="str">
            <v>Attendu</v>
          </cell>
          <cell r="L2" t="str">
            <v>Valeur
ajoutée</v>
          </cell>
          <cell r="M2" t="str">
            <v>Constaté</v>
          </cell>
          <cell r="N2" t="str">
            <v>Attendu</v>
          </cell>
          <cell r="O2" t="str">
            <v>Valeur
ajoutée</v>
          </cell>
          <cell r="P2" t="str">
            <v>Constaté</v>
          </cell>
          <cell r="Q2" t="str">
            <v>Attendu</v>
          </cell>
          <cell r="R2" t="str">
            <v>Valeur
ajoutée</v>
          </cell>
          <cell r="S2" t="str">
            <v>Constaté</v>
          </cell>
          <cell r="T2" t="str">
            <v>Attendu</v>
          </cell>
          <cell r="U2" t="str">
            <v>Valeur
ajoutée</v>
          </cell>
          <cell r="V2" t="str">
            <v>Constaté</v>
          </cell>
          <cell r="W2" t="str">
            <v>Attendu</v>
          </cell>
          <cell r="X2" t="str">
            <v>Valeur
ajoutée</v>
          </cell>
        </row>
        <row r="3">
          <cell r="A3" t="str">
            <v>REIMS</v>
          </cell>
          <cell r="B3" t="str">
            <v>ARDENNES</v>
          </cell>
          <cell r="C3" t="str">
            <v>LYCEE PROFESSIONNEL JEANNE D'ARC</v>
          </cell>
          <cell r="D3" t="str">
            <v>VOUZIERS</v>
          </cell>
          <cell r="E3" t="str">
            <v>0080093H</v>
          </cell>
          <cell r="F3" t="str">
            <v>08490</v>
          </cell>
          <cell r="G3" t="str">
            <v>PR</v>
          </cell>
          <cell r="H3" t="str">
            <v>G</v>
          </cell>
          <cell r="I3">
            <v>18</v>
          </cell>
          <cell r="J3">
            <v>78</v>
          </cell>
          <cell r="K3">
            <v>88</v>
          </cell>
          <cell r="L3">
            <v>-10</v>
          </cell>
          <cell r="M3">
            <v>44</v>
          </cell>
          <cell r="N3">
            <v>46</v>
          </cell>
          <cell r="O3">
            <v>-2</v>
          </cell>
          <cell r="P3">
            <v>88</v>
          </cell>
          <cell r="Q3">
            <v>69</v>
          </cell>
          <cell r="R3">
            <v>19</v>
          </cell>
          <cell r="S3">
            <v>88</v>
          </cell>
          <cell r="T3">
            <v>79</v>
          </cell>
          <cell r="U3">
            <v>9</v>
          </cell>
          <cell r="V3">
            <v>93</v>
          </cell>
          <cell r="W3">
            <v>87</v>
          </cell>
          <cell r="X3">
            <v>6</v>
          </cell>
        </row>
        <row r="4">
          <cell r="A4" t="str">
            <v>REIMS</v>
          </cell>
          <cell r="B4" t="str">
            <v>MARNE</v>
          </cell>
          <cell r="C4" t="str">
            <v>LYCEE FRANCOIS 1ER (PROFESSIONNEL)</v>
          </cell>
          <cell r="D4" t="str">
            <v>VITRY LE FRANCOIS</v>
          </cell>
          <cell r="E4" t="str">
            <v>0510062R</v>
          </cell>
          <cell r="F4" t="str">
            <v>51649</v>
          </cell>
          <cell r="G4" t="str">
            <v>PU</v>
          </cell>
          <cell r="H4" t="str">
            <v>G</v>
          </cell>
          <cell r="I4">
            <v>89</v>
          </cell>
          <cell r="J4">
            <v>79</v>
          </cell>
          <cell r="K4">
            <v>82</v>
          </cell>
          <cell r="L4">
            <v>-3</v>
          </cell>
          <cell r="M4">
            <v>43</v>
          </cell>
          <cell r="N4">
            <v>40</v>
          </cell>
          <cell r="O4">
            <v>3</v>
          </cell>
          <cell r="P4">
            <v>70</v>
          </cell>
          <cell r="Q4">
            <v>62</v>
          </cell>
          <cell r="R4">
            <v>8</v>
          </cell>
          <cell r="S4">
            <v>79</v>
          </cell>
          <cell r="T4">
            <v>73</v>
          </cell>
          <cell r="U4">
            <v>6</v>
          </cell>
          <cell r="V4">
            <v>84</v>
          </cell>
          <cell r="W4">
            <v>82</v>
          </cell>
          <cell r="X4">
            <v>2</v>
          </cell>
        </row>
        <row r="5">
          <cell r="A5" t="str">
            <v>REIMS</v>
          </cell>
          <cell r="B5" t="str">
            <v>MARNE</v>
          </cell>
          <cell r="C5" t="str">
            <v>LYCEE JEAN TALON (PROFESSIONNEL)</v>
          </cell>
          <cell r="D5" t="str">
            <v>CHALONS EN CHAMPAGNE</v>
          </cell>
          <cell r="E5" t="str">
            <v>0511951U</v>
          </cell>
          <cell r="F5" t="str">
            <v>51108</v>
          </cell>
          <cell r="G5" t="str">
            <v>PU</v>
          </cell>
          <cell r="H5" t="str">
            <v>G</v>
          </cell>
          <cell r="I5">
            <v>76</v>
          </cell>
          <cell r="J5">
            <v>72</v>
          </cell>
          <cell r="K5">
            <v>79</v>
          </cell>
          <cell r="L5">
            <v>-7</v>
          </cell>
          <cell r="M5">
            <v>28</v>
          </cell>
          <cell r="N5">
            <v>35</v>
          </cell>
          <cell r="O5">
            <v>-7</v>
          </cell>
          <cell r="P5">
            <v>69</v>
          </cell>
          <cell r="Q5">
            <v>60</v>
          </cell>
          <cell r="R5">
            <v>9</v>
          </cell>
          <cell r="S5">
            <v>69</v>
          </cell>
          <cell r="T5">
            <v>72</v>
          </cell>
          <cell r="U5">
            <v>-3</v>
          </cell>
          <cell r="V5">
            <v>71</v>
          </cell>
          <cell r="W5">
            <v>81</v>
          </cell>
          <cell r="X5">
            <v>-10</v>
          </cell>
        </row>
        <row r="6">
          <cell r="A6" t="str">
            <v>REIMS</v>
          </cell>
          <cell r="B6" t="str">
            <v>HAUTE MARNE</v>
          </cell>
          <cell r="C6" t="str">
            <v>LYCEE PROFESSIONNEL EDME BOUCHARDON</v>
          </cell>
          <cell r="D6" t="str">
            <v>CHAUMONT</v>
          </cell>
          <cell r="E6" t="str">
            <v>0520795G</v>
          </cell>
          <cell r="F6" t="str">
            <v>52121</v>
          </cell>
          <cell r="G6" t="str">
            <v>PU</v>
          </cell>
          <cell r="H6" t="str">
            <v>G</v>
          </cell>
          <cell r="I6">
            <v>101</v>
          </cell>
          <cell r="J6">
            <v>77</v>
          </cell>
          <cell r="K6">
            <v>85</v>
          </cell>
          <cell r="L6">
            <v>-8</v>
          </cell>
          <cell r="M6">
            <v>33</v>
          </cell>
          <cell r="N6">
            <v>41</v>
          </cell>
          <cell r="O6">
            <v>-8</v>
          </cell>
          <cell r="P6">
            <v>67</v>
          </cell>
          <cell r="Q6">
            <v>67</v>
          </cell>
          <cell r="R6">
            <v>0</v>
          </cell>
          <cell r="S6">
            <v>75</v>
          </cell>
          <cell r="T6">
            <v>77</v>
          </cell>
          <cell r="U6">
            <v>-2</v>
          </cell>
          <cell r="V6">
            <v>78</v>
          </cell>
          <cell r="W6">
            <v>85</v>
          </cell>
          <cell r="X6">
            <v>-7</v>
          </cell>
        </row>
        <row r="7">
          <cell r="A7" t="str">
            <v>REIMS</v>
          </cell>
          <cell r="B7" t="str">
            <v>ARDENNES</v>
          </cell>
          <cell r="C7" t="str">
            <v>LYCEE PROFESSIONNEL SIMONE VEIL</v>
          </cell>
          <cell r="D7" t="str">
            <v>CHARLEVILLE MEZIERES</v>
          </cell>
          <cell r="E7" t="str">
            <v>0080010T</v>
          </cell>
          <cell r="F7" t="str">
            <v>08105</v>
          </cell>
          <cell r="G7" t="str">
            <v>PU</v>
          </cell>
          <cell r="H7" t="str">
            <v>G</v>
          </cell>
          <cell r="I7">
            <v>135</v>
          </cell>
          <cell r="J7">
            <v>72</v>
          </cell>
          <cell r="K7">
            <v>81</v>
          </cell>
          <cell r="L7">
            <v>-9</v>
          </cell>
          <cell r="M7">
            <v>30</v>
          </cell>
          <cell r="N7">
            <v>37</v>
          </cell>
          <cell r="O7">
            <v>-7</v>
          </cell>
          <cell r="P7">
            <v>52</v>
          </cell>
          <cell r="Q7">
            <v>65</v>
          </cell>
          <cell r="R7">
            <v>-13</v>
          </cell>
          <cell r="S7">
            <v>63</v>
          </cell>
          <cell r="T7">
            <v>75</v>
          </cell>
          <cell r="U7">
            <v>-12</v>
          </cell>
          <cell r="V7">
            <v>78</v>
          </cell>
          <cell r="W7">
            <v>83</v>
          </cell>
          <cell r="X7">
            <v>-5</v>
          </cell>
        </row>
        <row r="8">
          <cell r="A8" t="str">
            <v>REIMS</v>
          </cell>
          <cell r="B8" t="str">
            <v>ARDENNES</v>
          </cell>
          <cell r="C8" t="str">
            <v>LYCEE JEAN MOULIN (PROFESSIONNEL)</v>
          </cell>
          <cell r="D8" t="str">
            <v>REVIN</v>
          </cell>
          <cell r="E8" t="str">
            <v>0080040A</v>
          </cell>
          <cell r="F8" t="str">
            <v>08363</v>
          </cell>
          <cell r="G8" t="str">
            <v>PU</v>
          </cell>
          <cell r="H8" t="str">
            <v>G</v>
          </cell>
          <cell r="I8">
            <v>48</v>
          </cell>
          <cell r="J8">
            <v>69</v>
          </cell>
          <cell r="K8">
            <v>71</v>
          </cell>
          <cell r="L8">
            <v>-2</v>
          </cell>
          <cell r="M8">
            <v>31</v>
          </cell>
          <cell r="N8">
            <v>29</v>
          </cell>
          <cell r="O8">
            <v>2</v>
          </cell>
          <cell r="P8">
            <v>50</v>
          </cell>
          <cell r="Q8">
            <v>56</v>
          </cell>
          <cell r="R8">
            <v>-6</v>
          </cell>
          <cell r="S8">
            <v>59</v>
          </cell>
          <cell r="T8">
            <v>65</v>
          </cell>
          <cell r="U8">
            <v>-6</v>
          </cell>
          <cell r="V8">
            <v>78</v>
          </cell>
          <cell r="W8">
            <v>73</v>
          </cell>
          <cell r="X8">
            <v>5</v>
          </cell>
        </row>
        <row r="9">
          <cell r="A9" t="str">
            <v>REIMS</v>
          </cell>
          <cell r="B9" t="str">
            <v>ARDENNES</v>
          </cell>
          <cell r="C9" t="str">
            <v>LYCEE PROFESSIONNEL LE CHATEAU</v>
          </cell>
          <cell r="D9" t="str">
            <v>SEDAN</v>
          </cell>
          <cell r="E9" t="str">
            <v>0080048J</v>
          </cell>
          <cell r="F9" t="str">
            <v>08409</v>
          </cell>
          <cell r="G9" t="str">
            <v>PU</v>
          </cell>
          <cell r="H9" t="str">
            <v>G</v>
          </cell>
          <cell r="I9">
            <v>104</v>
          </cell>
          <cell r="J9">
            <v>72</v>
          </cell>
          <cell r="K9">
            <v>81</v>
          </cell>
          <cell r="L9">
            <v>-9</v>
          </cell>
          <cell r="M9">
            <v>31</v>
          </cell>
          <cell r="N9">
            <v>36</v>
          </cell>
          <cell r="O9">
            <v>-5</v>
          </cell>
          <cell r="P9">
            <v>54</v>
          </cell>
          <cell r="Q9">
            <v>61</v>
          </cell>
          <cell r="R9">
            <v>-7</v>
          </cell>
          <cell r="S9">
            <v>65</v>
          </cell>
          <cell r="T9">
            <v>71</v>
          </cell>
          <cell r="U9">
            <v>-6</v>
          </cell>
          <cell r="V9">
            <v>75</v>
          </cell>
          <cell r="W9">
            <v>80</v>
          </cell>
          <cell r="X9">
            <v>-5</v>
          </cell>
        </row>
        <row r="10">
          <cell r="A10" t="str">
            <v>REIMS</v>
          </cell>
          <cell r="B10" t="str">
            <v>AUBE</v>
          </cell>
          <cell r="C10" t="str">
            <v>LYCEE PROFESSIONNEL VAL MORE</v>
          </cell>
          <cell r="D10" t="str">
            <v>BAR SUR SEINE</v>
          </cell>
          <cell r="E10" t="str">
            <v>0100004A</v>
          </cell>
          <cell r="F10" t="str">
            <v>10034</v>
          </cell>
          <cell r="G10" t="str">
            <v>PU</v>
          </cell>
          <cell r="H10" t="str">
            <v>G</v>
          </cell>
          <cell r="I10">
            <v>67</v>
          </cell>
          <cell r="J10">
            <v>79</v>
          </cell>
          <cell r="K10">
            <v>84</v>
          </cell>
          <cell r="L10">
            <v>-5</v>
          </cell>
          <cell r="M10">
            <v>45</v>
          </cell>
          <cell r="N10">
            <v>48</v>
          </cell>
          <cell r="O10">
            <v>-3</v>
          </cell>
          <cell r="P10">
            <v>49</v>
          </cell>
          <cell r="Q10">
            <v>65</v>
          </cell>
          <cell r="R10">
            <v>-16</v>
          </cell>
          <cell r="S10">
            <v>62</v>
          </cell>
          <cell r="T10">
            <v>76</v>
          </cell>
          <cell r="U10">
            <v>-14</v>
          </cell>
          <cell r="V10">
            <v>73</v>
          </cell>
          <cell r="W10">
            <v>85</v>
          </cell>
          <cell r="X10">
            <v>-12</v>
          </cell>
        </row>
        <row r="11">
          <cell r="A11" t="str">
            <v>REIMS</v>
          </cell>
          <cell r="B11" t="str">
            <v>AUBE</v>
          </cell>
          <cell r="C11" t="str">
            <v>LYCEE PROFESSIONNEL GABRIEL VOISIN</v>
          </cell>
          <cell r="D11" t="str">
            <v>TROYES</v>
          </cell>
          <cell r="E11" t="str">
            <v>0100945Y</v>
          </cell>
          <cell r="F11" t="str">
            <v>10387</v>
          </cell>
          <cell r="G11" t="str">
            <v>PU</v>
          </cell>
          <cell r="H11" t="str">
            <v>G</v>
          </cell>
          <cell r="I11">
            <v>91</v>
          </cell>
          <cell r="J11">
            <v>57</v>
          </cell>
          <cell r="K11">
            <v>73</v>
          </cell>
          <cell r="L11">
            <v>-16</v>
          </cell>
          <cell r="M11">
            <v>24</v>
          </cell>
          <cell r="N11">
            <v>32</v>
          </cell>
          <cell r="O11">
            <v>-8</v>
          </cell>
          <cell r="P11">
            <v>35</v>
          </cell>
          <cell r="Q11">
            <v>51</v>
          </cell>
          <cell r="R11">
            <v>-16</v>
          </cell>
          <cell r="S11">
            <v>45</v>
          </cell>
          <cell r="T11">
            <v>62</v>
          </cell>
          <cell r="U11">
            <v>-17</v>
          </cell>
          <cell r="V11">
            <v>61</v>
          </cell>
          <cell r="W11">
            <v>72</v>
          </cell>
          <cell r="X11">
            <v>-11</v>
          </cell>
        </row>
        <row r="12">
          <cell r="A12" t="str">
            <v>REIMS</v>
          </cell>
          <cell r="B12" t="str">
            <v>AUBE</v>
          </cell>
          <cell r="C12" t="str">
            <v>LYCEE PROFESSIONNEL LA SALLE</v>
          </cell>
          <cell r="D12" t="str">
            <v>TROYES</v>
          </cell>
          <cell r="E12" t="str">
            <v>0101015Z</v>
          </cell>
          <cell r="F12" t="str">
            <v>10387</v>
          </cell>
          <cell r="G12" t="str">
            <v>PR</v>
          </cell>
          <cell r="H12" t="str">
            <v>G</v>
          </cell>
          <cell r="I12">
            <v>119</v>
          </cell>
          <cell r="J12">
            <v>84</v>
          </cell>
          <cell r="K12">
            <v>87</v>
          </cell>
          <cell r="L12">
            <v>-3</v>
          </cell>
          <cell r="M12">
            <v>56</v>
          </cell>
          <cell r="N12">
            <v>48</v>
          </cell>
          <cell r="O12">
            <v>8</v>
          </cell>
          <cell r="P12">
            <v>62</v>
          </cell>
          <cell r="Q12">
            <v>69</v>
          </cell>
          <cell r="R12">
            <v>-7</v>
          </cell>
          <cell r="S12">
            <v>76</v>
          </cell>
          <cell r="T12">
            <v>80</v>
          </cell>
          <cell r="U12">
            <v>-4</v>
          </cell>
          <cell r="V12">
            <v>86</v>
          </cell>
          <cell r="W12">
            <v>87</v>
          </cell>
          <cell r="X12">
            <v>-1</v>
          </cell>
        </row>
        <row r="13">
          <cell r="A13" t="str">
            <v>REIMS</v>
          </cell>
          <cell r="B13" t="str">
            <v>MARNE</v>
          </cell>
          <cell r="C13" t="str">
            <v>LYCEE ETIENNE OEHMICHEN (PROFESSIONNEL)</v>
          </cell>
          <cell r="D13" t="str">
            <v>CHALONS EN CHAMPAGNE</v>
          </cell>
          <cell r="E13" t="str">
            <v>0510007F</v>
          </cell>
          <cell r="F13" t="str">
            <v>51108</v>
          </cell>
          <cell r="G13" t="str">
            <v>PU</v>
          </cell>
          <cell r="H13" t="str">
            <v>G</v>
          </cell>
          <cell r="I13">
            <v>136</v>
          </cell>
          <cell r="J13">
            <v>76</v>
          </cell>
          <cell r="K13">
            <v>83</v>
          </cell>
          <cell r="L13">
            <v>-7</v>
          </cell>
          <cell r="M13">
            <v>48</v>
          </cell>
          <cell r="N13">
            <v>44</v>
          </cell>
          <cell r="O13">
            <v>4</v>
          </cell>
          <cell r="P13">
            <v>56</v>
          </cell>
          <cell r="Q13">
            <v>60</v>
          </cell>
          <cell r="R13">
            <v>-4</v>
          </cell>
          <cell r="S13">
            <v>69</v>
          </cell>
          <cell r="T13">
            <v>72</v>
          </cell>
          <cell r="U13">
            <v>-3</v>
          </cell>
          <cell r="V13">
            <v>82</v>
          </cell>
          <cell r="W13">
            <v>81</v>
          </cell>
          <cell r="X13">
            <v>1</v>
          </cell>
        </row>
        <row r="14">
          <cell r="A14" t="str">
            <v>REIMS</v>
          </cell>
          <cell r="B14" t="str">
            <v>MARNE</v>
          </cell>
          <cell r="C14" t="str">
            <v>LYCEE PROFESSIONNEL GUSTAVE EIFFEL</v>
          </cell>
          <cell r="D14" t="str">
            <v>REIMS</v>
          </cell>
          <cell r="E14" t="str">
            <v>0510036M</v>
          </cell>
          <cell r="F14" t="str">
            <v>51454</v>
          </cell>
          <cell r="G14" t="str">
            <v>PU</v>
          </cell>
          <cell r="H14" t="str">
            <v>G</v>
          </cell>
          <cell r="I14">
            <v>104</v>
          </cell>
          <cell r="J14">
            <v>80</v>
          </cell>
          <cell r="K14">
            <v>84</v>
          </cell>
          <cell r="L14">
            <v>-4</v>
          </cell>
          <cell r="M14">
            <v>43</v>
          </cell>
          <cell r="N14">
            <v>45</v>
          </cell>
          <cell r="O14">
            <v>-2</v>
          </cell>
          <cell r="P14">
            <v>54</v>
          </cell>
          <cell r="Q14">
            <v>62</v>
          </cell>
          <cell r="R14">
            <v>-8</v>
          </cell>
          <cell r="S14">
            <v>71</v>
          </cell>
          <cell r="T14">
            <v>74</v>
          </cell>
          <cell r="U14">
            <v>-3</v>
          </cell>
          <cell r="V14">
            <v>82</v>
          </cell>
          <cell r="W14">
            <v>84</v>
          </cell>
          <cell r="X14">
            <v>-2</v>
          </cell>
        </row>
        <row r="15">
          <cell r="A15" t="str">
            <v>REIMS</v>
          </cell>
          <cell r="B15" t="str">
            <v>MARNE</v>
          </cell>
          <cell r="C15" t="str">
            <v>LYCEE EUROPEEN STEPHANE HESSEL (PROFESSIONNEL)</v>
          </cell>
          <cell r="D15" t="str">
            <v>EPERNAY</v>
          </cell>
          <cell r="E15" t="str">
            <v>0510068X</v>
          </cell>
          <cell r="F15" t="str">
            <v>51230</v>
          </cell>
          <cell r="G15" t="str">
            <v>PU</v>
          </cell>
          <cell r="H15" t="str">
            <v>G</v>
          </cell>
          <cell r="I15">
            <v>100</v>
          </cell>
          <cell r="J15">
            <v>63</v>
          </cell>
          <cell r="K15">
            <v>81</v>
          </cell>
          <cell r="L15">
            <v>-18</v>
          </cell>
          <cell r="M15">
            <v>27</v>
          </cell>
          <cell r="N15">
            <v>38</v>
          </cell>
          <cell r="O15">
            <v>-11</v>
          </cell>
          <cell r="P15">
            <v>53</v>
          </cell>
          <cell r="Q15">
            <v>60</v>
          </cell>
          <cell r="R15">
            <v>-7</v>
          </cell>
          <cell r="S15">
            <v>61</v>
          </cell>
          <cell r="T15">
            <v>72</v>
          </cell>
          <cell r="U15">
            <v>-11</v>
          </cell>
          <cell r="V15">
            <v>66</v>
          </cell>
          <cell r="W15">
            <v>81</v>
          </cell>
          <cell r="X15">
            <v>-15</v>
          </cell>
        </row>
        <row r="16">
          <cell r="A16" t="str">
            <v>REIMS</v>
          </cell>
          <cell r="B16" t="str">
            <v>MARNE</v>
          </cell>
          <cell r="C16" t="str">
            <v>LYCEE PROFESSIONNEL STE MARIE</v>
          </cell>
          <cell r="D16" t="str">
            <v>EPERNAY</v>
          </cell>
          <cell r="E16" t="str">
            <v>0511149X</v>
          </cell>
          <cell r="F16" t="str">
            <v>51230</v>
          </cell>
          <cell r="G16" t="str">
            <v>PR</v>
          </cell>
          <cell r="H16" t="str">
            <v>G</v>
          </cell>
          <cell r="I16">
            <v>51</v>
          </cell>
          <cell r="J16">
            <v>90</v>
          </cell>
          <cell r="K16">
            <v>91</v>
          </cell>
          <cell r="L16">
            <v>-1</v>
          </cell>
          <cell r="M16">
            <v>55</v>
          </cell>
          <cell r="N16">
            <v>52</v>
          </cell>
          <cell r="O16">
            <v>3</v>
          </cell>
          <cell r="P16">
            <v>63</v>
          </cell>
          <cell r="Q16">
            <v>75</v>
          </cell>
          <cell r="R16">
            <v>-12</v>
          </cell>
          <cell r="S16">
            <v>79</v>
          </cell>
          <cell r="T16">
            <v>84</v>
          </cell>
          <cell r="U16">
            <v>-5</v>
          </cell>
          <cell r="V16">
            <v>88</v>
          </cell>
          <cell r="W16">
            <v>91</v>
          </cell>
          <cell r="X16">
            <v>-3</v>
          </cell>
        </row>
        <row r="17">
          <cell r="A17" t="str">
            <v>REIMS</v>
          </cell>
          <cell r="B17" t="str">
            <v>HAUTE MARNE</v>
          </cell>
          <cell r="C17" t="str">
            <v>LYCEE PROFESSIONNEL BLAISE PASCAL</v>
          </cell>
          <cell r="D17" t="str">
            <v>ST DIZIER</v>
          </cell>
          <cell r="E17" t="str">
            <v>0520029Z</v>
          </cell>
          <cell r="F17" t="str">
            <v>52448</v>
          </cell>
          <cell r="G17" t="str">
            <v>PU</v>
          </cell>
          <cell r="H17" t="str">
            <v>G</v>
          </cell>
          <cell r="I17">
            <v>42</v>
          </cell>
          <cell r="J17">
            <v>76</v>
          </cell>
          <cell r="K17">
            <v>81</v>
          </cell>
          <cell r="L17">
            <v>-5</v>
          </cell>
          <cell r="M17">
            <v>45</v>
          </cell>
          <cell r="N17">
            <v>39</v>
          </cell>
          <cell r="O17">
            <v>6</v>
          </cell>
          <cell r="P17">
            <v>51</v>
          </cell>
          <cell r="Q17">
            <v>58</v>
          </cell>
          <cell r="R17">
            <v>-7</v>
          </cell>
          <cell r="S17">
            <v>62</v>
          </cell>
          <cell r="T17">
            <v>69</v>
          </cell>
          <cell r="U17">
            <v>-7</v>
          </cell>
          <cell r="V17">
            <v>71</v>
          </cell>
          <cell r="W17">
            <v>77</v>
          </cell>
          <cell r="X17">
            <v>-6</v>
          </cell>
        </row>
        <row r="18">
          <cell r="A18" t="str">
            <v>REIMS</v>
          </cell>
          <cell r="B18" t="str">
            <v>HAUTE MARNE</v>
          </cell>
          <cell r="C18" t="str">
            <v>LYCEE PROFESSIONNEL EMILE BAUDOT</v>
          </cell>
          <cell r="D18" t="str">
            <v>WASSY</v>
          </cell>
          <cell r="E18" t="str">
            <v>0520032C</v>
          </cell>
          <cell r="F18" t="str">
            <v>52550</v>
          </cell>
          <cell r="G18" t="str">
            <v>PU</v>
          </cell>
          <cell r="H18" t="str">
            <v>G</v>
          </cell>
          <cell r="I18">
            <v>42</v>
          </cell>
          <cell r="J18">
            <v>81</v>
          </cell>
          <cell r="K18">
            <v>86</v>
          </cell>
          <cell r="L18">
            <v>-5</v>
          </cell>
          <cell r="M18">
            <v>36</v>
          </cell>
          <cell r="N18">
            <v>45</v>
          </cell>
          <cell r="O18">
            <v>-9</v>
          </cell>
          <cell r="P18">
            <v>46</v>
          </cell>
          <cell r="Q18">
            <v>64</v>
          </cell>
          <cell r="R18">
            <v>-18</v>
          </cell>
          <cell r="S18">
            <v>50</v>
          </cell>
          <cell r="T18">
            <v>75</v>
          </cell>
          <cell r="U18">
            <v>-25</v>
          </cell>
          <cell r="V18">
            <v>72</v>
          </cell>
          <cell r="W18">
            <v>84</v>
          </cell>
          <cell r="X18">
            <v>-12</v>
          </cell>
        </row>
        <row r="19">
          <cell r="A19" t="str">
            <v>REIMS</v>
          </cell>
          <cell r="B19" t="str">
            <v>HAUTE MARNE</v>
          </cell>
          <cell r="C19" t="str">
            <v>LYCEE PROFESSIONNEL ST EXUPERY</v>
          </cell>
          <cell r="D19" t="str">
            <v>ST DIZIER</v>
          </cell>
          <cell r="E19" t="str">
            <v>0520923W</v>
          </cell>
          <cell r="F19" t="str">
            <v>52448</v>
          </cell>
          <cell r="G19" t="str">
            <v>PU</v>
          </cell>
          <cell r="H19" t="str">
            <v>G</v>
          </cell>
          <cell r="I19">
            <v>67</v>
          </cell>
          <cell r="J19">
            <v>64</v>
          </cell>
          <cell r="K19">
            <v>81</v>
          </cell>
          <cell r="L19">
            <v>-17</v>
          </cell>
          <cell r="M19">
            <v>25</v>
          </cell>
          <cell r="N19">
            <v>37</v>
          </cell>
          <cell r="O19">
            <v>-12</v>
          </cell>
          <cell r="P19">
            <v>45</v>
          </cell>
          <cell r="Q19">
            <v>63</v>
          </cell>
          <cell r="R19">
            <v>-18</v>
          </cell>
          <cell r="S19">
            <v>57</v>
          </cell>
          <cell r="T19">
            <v>73</v>
          </cell>
          <cell r="U19">
            <v>-16</v>
          </cell>
          <cell r="V19">
            <v>66</v>
          </cell>
          <cell r="W19">
            <v>81</v>
          </cell>
          <cell r="X19">
            <v>-15</v>
          </cell>
        </row>
        <row r="20">
          <cell r="A20" t="str">
            <v>REIMS</v>
          </cell>
          <cell r="B20" t="str">
            <v>ARDENNES</v>
          </cell>
          <cell r="C20" t="str">
            <v>LYCEE PROFESSIONNEL JEAN-BAPTISTE CLEMENT</v>
          </cell>
          <cell r="D20" t="str">
            <v>SEDAN</v>
          </cell>
          <cell r="E20" t="str">
            <v>0080047H</v>
          </cell>
          <cell r="F20" t="str">
            <v>08409</v>
          </cell>
          <cell r="G20" t="str">
            <v>PU</v>
          </cell>
          <cell r="H20" t="str">
            <v>G</v>
          </cell>
          <cell r="I20">
            <v>137</v>
          </cell>
          <cell r="J20">
            <v>79</v>
          </cell>
          <cell r="K20">
            <v>79</v>
          </cell>
          <cell r="L20">
            <v>0</v>
          </cell>
          <cell r="M20">
            <v>38</v>
          </cell>
          <cell r="N20">
            <v>41</v>
          </cell>
          <cell r="O20">
            <v>-3</v>
          </cell>
          <cell r="P20">
            <v>62</v>
          </cell>
          <cell r="Q20">
            <v>58</v>
          </cell>
          <cell r="R20">
            <v>4</v>
          </cell>
          <cell r="S20">
            <v>78</v>
          </cell>
          <cell r="T20">
            <v>70</v>
          </cell>
          <cell r="U20">
            <v>8</v>
          </cell>
          <cell r="V20">
            <v>82</v>
          </cell>
          <cell r="W20">
            <v>79</v>
          </cell>
          <cell r="X20">
            <v>3</v>
          </cell>
        </row>
        <row r="21">
          <cell r="A21" t="str">
            <v>REIMS</v>
          </cell>
          <cell r="B21" t="str">
            <v>ARDENNES</v>
          </cell>
          <cell r="C21" t="str">
            <v>LYCEE SAINT PAUL (PROFESSIONNEL)</v>
          </cell>
          <cell r="D21" t="str">
            <v>CHARLEVILLE MEZIERES</v>
          </cell>
          <cell r="E21" t="str">
            <v>0080082W</v>
          </cell>
          <cell r="F21" t="str">
            <v>08105</v>
          </cell>
          <cell r="G21" t="str">
            <v>PR</v>
          </cell>
          <cell r="H21" t="str">
            <v>G</v>
          </cell>
          <cell r="I21">
            <v>47</v>
          </cell>
          <cell r="J21">
            <v>94</v>
          </cell>
          <cell r="K21">
            <v>89</v>
          </cell>
          <cell r="L21">
            <v>5</v>
          </cell>
          <cell r="M21">
            <v>57</v>
          </cell>
          <cell r="N21">
            <v>48</v>
          </cell>
          <cell r="O21">
            <v>9</v>
          </cell>
          <cell r="P21">
            <v>77</v>
          </cell>
          <cell r="Q21">
            <v>74</v>
          </cell>
          <cell r="R21">
            <v>3</v>
          </cell>
          <cell r="S21">
            <v>87</v>
          </cell>
          <cell r="T21">
            <v>83</v>
          </cell>
          <cell r="U21">
            <v>4</v>
          </cell>
          <cell r="V21">
            <v>92</v>
          </cell>
          <cell r="W21">
            <v>89</v>
          </cell>
          <cell r="X21">
            <v>3</v>
          </cell>
        </row>
        <row r="22">
          <cell r="A22" t="str">
            <v>REIMS</v>
          </cell>
          <cell r="B22" t="str">
            <v>AUBE</v>
          </cell>
          <cell r="C22" t="str">
            <v>LYCEE MARIE DE CHAMPAGNE (PROFESSIONNEL)</v>
          </cell>
          <cell r="D22" t="str">
            <v>TROYES</v>
          </cell>
          <cell r="E22" t="str">
            <v>0100023W</v>
          </cell>
          <cell r="F22" t="str">
            <v>10387</v>
          </cell>
          <cell r="G22" t="str">
            <v>PU</v>
          </cell>
          <cell r="H22" t="str">
            <v>G</v>
          </cell>
          <cell r="I22">
            <v>136</v>
          </cell>
          <cell r="J22">
            <v>80</v>
          </cell>
          <cell r="K22">
            <v>83</v>
          </cell>
          <cell r="L22">
            <v>-3</v>
          </cell>
          <cell r="M22">
            <v>40</v>
          </cell>
          <cell r="N22">
            <v>41</v>
          </cell>
          <cell r="O22">
            <v>-1</v>
          </cell>
          <cell r="P22">
            <v>67</v>
          </cell>
          <cell r="Q22">
            <v>62</v>
          </cell>
          <cell r="R22">
            <v>5</v>
          </cell>
          <cell r="S22">
            <v>72</v>
          </cell>
          <cell r="T22">
            <v>73</v>
          </cell>
          <cell r="U22">
            <v>-1</v>
          </cell>
          <cell r="V22">
            <v>80</v>
          </cell>
          <cell r="W22">
            <v>82</v>
          </cell>
          <cell r="X22">
            <v>-2</v>
          </cell>
        </row>
        <row r="23">
          <cell r="A23" t="str">
            <v>REIMS</v>
          </cell>
          <cell r="B23" t="str">
            <v>MARNE</v>
          </cell>
          <cell r="C23" t="str">
            <v>LYCEE PROFESSIONNEL EUROPE</v>
          </cell>
          <cell r="D23" t="str">
            <v>REIMS</v>
          </cell>
          <cell r="E23" t="str">
            <v>0510038P</v>
          </cell>
          <cell r="F23" t="str">
            <v>51454</v>
          </cell>
          <cell r="G23" t="str">
            <v>PU</v>
          </cell>
          <cell r="H23" t="str">
            <v>G</v>
          </cell>
          <cell r="I23">
            <v>120</v>
          </cell>
          <cell r="J23">
            <v>82</v>
          </cell>
          <cell r="K23">
            <v>87</v>
          </cell>
          <cell r="L23">
            <v>-5</v>
          </cell>
          <cell r="M23">
            <v>35</v>
          </cell>
          <cell r="N23">
            <v>48</v>
          </cell>
          <cell r="O23">
            <v>-13</v>
          </cell>
          <cell r="P23">
            <v>62</v>
          </cell>
          <cell r="Q23">
            <v>67</v>
          </cell>
          <cell r="R23">
            <v>-5</v>
          </cell>
          <cell r="S23">
            <v>73</v>
          </cell>
          <cell r="T23">
            <v>78</v>
          </cell>
          <cell r="U23">
            <v>-5</v>
          </cell>
          <cell r="V23">
            <v>84</v>
          </cell>
          <cell r="W23">
            <v>87</v>
          </cell>
          <cell r="X23">
            <v>-3</v>
          </cell>
        </row>
        <row r="24">
          <cell r="A24" t="str">
            <v>REIMS</v>
          </cell>
          <cell r="B24" t="str">
            <v>MARNE</v>
          </cell>
          <cell r="C24" t="str">
            <v>LYCEE LA FONTAINE DU VE (PROFESSIONNEL)</v>
          </cell>
          <cell r="D24" t="str">
            <v>SEZANNE</v>
          </cell>
          <cell r="E24" t="str">
            <v>0510053F</v>
          </cell>
          <cell r="F24" t="str">
            <v>51535</v>
          </cell>
          <cell r="G24" t="str">
            <v>PU</v>
          </cell>
          <cell r="H24" t="str">
            <v>G</v>
          </cell>
          <cell r="I24">
            <v>70</v>
          </cell>
          <cell r="J24">
            <v>80</v>
          </cell>
          <cell r="K24">
            <v>83</v>
          </cell>
          <cell r="L24">
            <v>-3</v>
          </cell>
          <cell r="M24">
            <v>30</v>
          </cell>
          <cell r="N24">
            <v>41</v>
          </cell>
          <cell r="O24">
            <v>-11</v>
          </cell>
          <cell r="P24">
            <v>61</v>
          </cell>
          <cell r="Q24">
            <v>65</v>
          </cell>
          <cell r="R24">
            <v>-4</v>
          </cell>
          <cell r="S24">
            <v>75</v>
          </cell>
          <cell r="T24">
            <v>76</v>
          </cell>
          <cell r="U24">
            <v>-1</v>
          </cell>
          <cell r="V24">
            <v>82</v>
          </cell>
          <cell r="W24">
            <v>84</v>
          </cell>
          <cell r="X24">
            <v>-2</v>
          </cell>
        </row>
        <row r="25">
          <cell r="A25" t="str">
            <v>REIMS</v>
          </cell>
          <cell r="B25" t="str">
            <v>MARNE</v>
          </cell>
          <cell r="C25" t="str">
            <v>LYCEE ST MICHEL (PROFESSIONNEL)</v>
          </cell>
          <cell r="D25" t="str">
            <v>REIMS</v>
          </cell>
          <cell r="E25" t="str">
            <v>0511145T</v>
          </cell>
          <cell r="F25" t="str">
            <v>51454</v>
          </cell>
          <cell r="G25" t="str">
            <v>PR</v>
          </cell>
          <cell r="H25" t="str">
            <v>G</v>
          </cell>
          <cell r="I25">
            <v>67</v>
          </cell>
          <cell r="J25">
            <v>91</v>
          </cell>
          <cell r="K25">
            <v>91</v>
          </cell>
          <cell r="L25">
            <v>0</v>
          </cell>
          <cell r="M25">
            <v>52</v>
          </cell>
          <cell r="N25">
            <v>53</v>
          </cell>
          <cell r="O25">
            <v>-1</v>
          </cell>
          <cell r="P25">
            <v>74</v>
          </cell>
          <cell r="Q25">
            <v>74</v>
          </cell>
          <cell r="R25">
            <v>0</v>
          </cell>
          <cell r="S25">
            <v>86</v>
          </cell>
          <cell r="T25">
            <v>85</v>
          </cell>
          <cell r="U25">
            <v>1</v>
          </cell>
          <cell r="V25">
            <v>91</v>
          </cell>
          <cell r="W25">
            <v>92</v>
          </cell>
          <cell r="X25">
            <v>-1</v>
          </cell>
        </row>
        <row r="26">
          <cell r="A26" t="str">
            <v>REIMS</v>
          </cell>
          <cell r="B26" t="str">
            <v>MARNE</v>
          </cell>
          <cell r="C26" t="str">
            <v>LYCEE PROFESSIONNEL JEANNE D'ARC - LA SALLE</v>
          </cell>
          <cell r="D26" t="str">
            <v>REIMS</v>
          </cell>
          <cell r="E26" t="str">
            <v>0511153B</v>
          </cell>
          <cell r="F26" t="str">
            <v>51454</v>
          </cell>
          <cell r="G26" t="str">
            <v>PR</v>
          </cell>
          <cell r="H26" t="str">
            <v>G</v>
          </cell>
          <cell r="I26">
            <v>38</v>
          </cell>
          <cell r="J26">
            <v>97</v>
          </cell>
          <cell r="K26">
            <v>92</v>
          </cell>
          <cell r="L26">
            <v>5</v>
          </cell>
          <cell r="M26">
            <v>66</v>
          </cell>
          <cell r="N26">
            <v>57</v>
          </cell>
          <cell r="O26">
            <v>9</v>
          </cell>
          <cell r="P26">
            <v>79</v>
          </cell>
          <cell r="Q26">
            <v>74</v>
          </cell>
          <cell r="R26">
            <v>5</v>
          </cell>
          <cell r="S26">
            <v>93</v>
          </cell>
          <cell r="T26">
            <v>84</v>
          </cell>
          <cell r="U26">
            <v>9</v>
          </cell>
          <cell r="V26">
            <v>100</v>
          </cell>
          <cell r="W26">
            <v>92</v>
          </cell>
          <cell r="X26">
            <v>8</v>
          </cell>
        </row>
        <row r="27">
          <cell r="A27" t="str">
            <v>REIMS</v>
          </cell>
          <cell r="B27" t="str">
            <v>MARNE</v>
          </cell>
          <cell r="C27" t="str">
            <v>LYCEE PROFESSIONNEL JOLIOT-CURIE</v>
          </cell>
          <cell r="D27" t="str">
            <v>REIMS</v>
          </cell>
          <cell r="E27" t="str">
            <v>0511430C</v>
          </cell>
          <cell r="F27" t="str">
            <v>51454</v>
          </cell>
          <cell r="G27" t="str">
            <v>PU</v>
          </cell>
          <cell r="H27" t="str">
            <v>G</v>
          </cell>
          <cell r="I27">
            <v>131</v>
          </cell>
          <cell r="J27">
            <v>75</v>
          </cell>
          <cell r="K27">
            <v>77</v>
          </cell>
          <cell r="L27">
            <v>-2</v>
          </cell>
          <cell r="M27">
            <v>40</v>
          </cell>
          <cell r="N27">
            <v>33</v>
          </cell>
          <cell r="O27">
            <v>7</v>
          </cell>
          <cell r="P27">
            <v>54</v>
          </cell>
          <cell r="Q27">
            <v>57</v>
          </cell>
          <cell r="R27">
            <v>-3</v>
          </cell>
          <cell r="S27">
            <v>70</v>
          </cell>
          <cell r="T27">
            <v>69</v>
          </cell>
          <cell r="U27">
            <v>1</v>
          </cell>
          <cell r="V27">
            <v>75</v>
          </cell>
          <cell r="W27">
            <v>79</v>
          </cell>
          <cell r="X27">
            <v>-4</v>
          </cell>
        </row>
        <row r="28">
          <cell r="A28" t="str">
            <v>REIMS</v>
          </cell>
          <cell r="B28" t="str">
            <v>MARNE</v>
          </cell>
          <cell r="C28" t="str">
            <v>LYCEE GEORGES BRIERE (PROFESSIONNEL)</v>
          </cell>
          <cell r="D28" t="str">
            <v>REIMS</v>
          </cell>
          <cell r="E28" t="str">
            <v>0511884W</v>
          </cell>
          <cell r="F28" t="str">
            <v>51454</v>
          </cell>
          <cell r="G28" t="str">
            <v>PU</v>
          </cell>
          <cell r="H28" t="str">
            <v>G</v>
          </cell>
          <cell r="I28">
            <v>164</v>
          </cell>
          <cell r="J28">
            <v>80</v>
          </cell>
          <cell r="K28">
            <v>80</v>
          </cell>
          <cell r="L28">
            <v>0</v>
          </cell>
          <cell r="M28">
            <v>43</v>
          </cell>
          <cell r="N28">
            <v>42</v>
          </cell>
          <cell r="O28">
            <v>1</v>
          </cell>
          <cell r="P28">
            <v>57</v>
          </cell>
          <cell r="Q28">
            <v>62</v>
          </cell>
          <cell r="R28">
            <v>-5</v>
          </cell>
          <cell r="S28">
            <v>74</v>
          </cell>
          <cell r="T28">
            <v>75</v>
          </cell>
          <cell r="U28">
            <v>-1</v>
          </cell>
          <cell r="V28">
            <v>85</v>
          </cell>
          <cell r="W28">
            <v>84</v>
          </cell>
          <cell r="X28">
            <v>1</v>
          </cell>
        </row>
        <row r="29">
          <cell r="A29" t="str">
            <v>REIMS</v>
          </cell>
          <cell r="B29" t="str">
            <v>HAUTE MARNE</v>
          </cell>
          <cell r="C29" t="str">
            <v>LYCEE PROFESSIONNEL EUGENE DECOMBLE</v>
          </cell>
          <cell r="D29" t="str">
            <v>CHAUMONT</v>
          </cell>
          <cell r="E29" t="str">
            <v>0520008B</v>
          </cell>
          <cell r="F29" t="str">
            <v>52121</v>
          </cell>
          <cell r="G29" t="str">
            <v>PU</v>
          </cell>
          <cell r="H29" t="str">
            <v>G</v>
          </cell>
          <cell r="I29">
            <v>115</v>
          </cell>
          <cell r="J29">
            <v>84</v>
          </cell>
          <cell r="K29">
            <v>80</v>
          </cell>
          <cell r="L29">
            <v>4</v>
          </cell>
          <cell r="M29">
            <v>57</v>
          </cell>
          <cell r="N29">
            <v>43</v>
          </cell>
          <cell r="O29">
            <v>14</v>
          </cell>
          <cell r="P29">
            <v>64</v>
          </cell>
          <cell r="Q29">
            <v>61</v>
          </cell>
          <cell r="R29">
            <v>3</v>
          </cell>
          <cell r="S29">
            <v>78</v>
          </cell>
          <cell r="T29">
            <v>72</v>
          </cell>
          <cell r="U29">
            <v>6</v>
          </cell>
          <cell r="V29">
            <v>87</v>
          </cell>
          <cell r="W29">
            <v>82</v>
          </cell>
          <cell r="X29">
            <v>5</v>
          </cell>
        </row>
        <row r="30">
          <cell r="A30" t="str">
            <v>REIMS</v>
          </cell>
          <cell r="B30" t="str">
            <v>HAUTE MARNE</v>
          </cell>
          <cell r="C30" t="str">
            <v>LYCEE CHARLES DE GAULLE (PROFESSIONNEL)</v>
          </cell>
          <cell r="D30" t="str">
            <v>CHAUMONT</v>
          </cell>
          <cell r="E30" t="str">
            <v>0521032P</v>
          </cell>
          <cell r="F30" t="str">
            <v>52121</v>
          </cell>
          <cell r="G30" t="str">
            <v>PU</v>
          </cell>
          <cell r="H30" t="str">
            <v>G</v>
          </cell>
          <cell r="I30">
            <v>22</v>
          </cell>
          <cell r="J30">
            <v>82</v>
          </cell>
          <cell r="K30">
            <v>82</v>
          </cell>
          <cell r="L30">
            <v>0</v>
          </cell>
          <cell r="M30">
            <v>45</v>
          </cell>
          <cell r="N30">
            <v>36</v>
          </cell>
          <cell r="O30">
            <v>9</v>
          </cell>
          <cell r="P30">
            <v>66</v>
          </cell>
          <cell r="Q30">
            <v>64</v>
          </cell>
          <cell r="R30">
            <v>2</v>
          </cell>
          <cell r="S30">
            <v>78</v>
          </cell>
          <cell r="T30">
            <v>75</v>
          </cell>
          <cell r="U30">
            <v>3</v>
          </cell>
          <cell r="V30">
            <v>82</v>
          </cell>
          <cell r="W30">
            <v>84</v>
          </cell>
          <cell r="X30">
            <v>-2</v>
          </cell>
        </row>
        <row r="31">
          <cell r="A31" t="str">
            <v>REIMS</v>
          </cell>
          <cell r="B31" t="str">
            <v>ARDENNES</v>
          </cell>
          <cell r="C31" t="str">
            <v>LYCEE PAUL VERLAINE (PROFESSIONNEL)</v>
          </cell>
          <cell r="D31" t="str">
            <v>RETHEL</v>
          </cell>
          <cell r="E31" t="str">
            <v>0080039Z</v>
          </cell>
          <cell r="F31" t="str">
            <v>08362</v>
          </cell>
          <cell r="G31" t="str">
            <v>PU</v>
          </cell>
          <cell r="H31" t="str">
            <v>G</v>
          </cell>
          <cell r="I31">
            <v>99</v>
          </cell>
          <cell r="J31">
            <v>93</v>
          </cell>
          <cell r="K31">
            <v>85</v>
          </cell>
          <cell r="L31">
            <v>8</v>
          </cell>
          <cell r="M31">
            <v>41</v>
          </cell>
          <cell r="N31">
            <v>45</v>
          </cell>
          <cell r="O31">
            <v>-4</v>
          </cell>
          <cell r="P31">
            <v>79</v>
          </cell>
          <cell r="Q31">
            <v>67</v>
          </cell>
          <cell r="R31">
            <v>12</v>
          </cell>
          <cell r="S31">
            <v>88</v>
          </cell>
          <cell r="T31">
            <v>77</v>
          </cell>
          <cell r="U31">
            <v>11</v>
          </cell>
          <cell r="V31">
            <v>97</v>
          </cell>
          <cell r="W31">
            <v>85</v>
          </cell>
          <cell r="X31">
            <v>12</v>
          </cell>
        </row>
        <row r="32">
          <cell r="A32" t="str">
            <v>REIMS</v>
          </cell>
          <cell r="B32" t="str">
            <v>ARDENNES</v>
          </cell>
          <cell r="C32" t="str">
            <v>LYCEE BAZEILLES (PROFESSIONNEL)</v>
          </cell>
          <cell r="D32" t="str">
            <v>SEDAN</v>
          </cell>
          <cell r="E32" t="str">
            <v>0081047V</v>
          </cell>
          <cell r="F32" t="str">
            <v>08053</v>
          </cell>
          <cell r="G32" t="str">
            <v>PU</v>
          </cell>
          <cell r="H32" t="str">
            <v>G</v>
          </cell>
          <cell r="I32">
            <v>49</v>
          </cell>
          <cell r="J32">
            <v>92</v>
          </cell>
          <cell r="K32">
            <v>83</v>
          </cell>
          <cell r="L32">
            <v>9</v>
          </cell>
          <cell r="M32">
            <v>65</v>
          </cell>
          <cell r="N32">
            <v>40</v>
          </cell>
          <cell r="O32">
            <v>25</v>
          </cell>
          <cell r="P32">
            <v>77</v>
          </cell>
          <cell r="Q32">
            <v>66</v>
          </cell>
          <cell r="R32">
            <v>11</v>
          </cell>
          <cell r="S32">
            <v>83</v>
          </cell>
          <cell r="T32">
            <v>75</v>
          </cell>
          <cell r="U32">
            <v>8</v>
          </cell>
          <cell r="V32">
            <v>88</v>
          </cell>
          <cell r="W32">
            <v>83</v>
          </cell>
          <cell r="X32">
            <v>5</v>
          </cell>
        </row>
        <row r="33">
          <cell r="A33" t="str">
            <v>REIMS</v>
          </cell>
          <cell r="B33" t="str">
            <v>AUBE</v>
          </cell>
          <cell r="C33" t="str">
            <v>LYCEE GASTON BACHELARD (PROFESSIONNEL)</v>
          </cell>
          <cell r="D33" t="str">
            <v>BAR SUR AUBE</v>
          </cell>
          <cell r="E33" t="str">
            <v>0100003Z</v>
          </cell>
          <cell r="F33" t="str">
            <v>10033</v>
          </cell>
          <cell r="G33" t="str">
            <v>PU</v>
          </cell>
          <cell r="H33" t="str">
            <v>G</v>
          </cell>
          <cell r="I33">
            <v>32</v>
          </cell>
          <cell r="J33">
            <v>84</v>
          </cell>
          <cell r="K33">
            <v>82</v>
          </cell>
          <cell r="L33">
            <v>2</v>
          </cell>
          <cell r="M33">
            <v>41</v>
          </cell>
          <cell r="N33">
            <v>42</v>
          </cell>
          <cell r="O33">
            <v>-1</v>
          </cell>
          <cell r="P33">
            <v>80</v>
          </cell>
          <cell r="Q33">
            <v>67</v>
          </cell>
          <cell r="R33">
            <v>13</v>
          </cell>
          <cell r="S33">
            <v>89</v>
          </cell>
          <cell r="T33">
            <v>76</v>
          </cell>
          <cell r="U33">
            <v>13</v>
          </cell>
          <cell r="V33">
            <v>96</v>
          </cell>
          <cell r="W33">
            <v>84</v>
          </cell>
          <cell r="X33">
            <v>12</v>
          </cell>
        </row>
        <row r="34">
          <cell r="A34" t="str">
            <v>REIMS</v>
          </cell>
          <cell r="B34" t="str">
            <v>AUBE</v>
          </cell>
          <cell r="C34" t="str">
            <v>LYCEE LES LOMBARDS (PROFESSIONNEL)</v>
          </cell>
          <cell r="D34" t="str">
            <v>TROYES</v>
          </cell>
          <cell r="E34" t="str">
            <v>0100025Y</v>
          </cell>
          <cell r="F34" t="str">
            <v>10387</v>
          </cell>
          <cell r="G34" t="str">
            <v>PU</v>
          </cell>
          <cell r="H34" t="str">
            <v>G</v>
          </cell>
          <cell r="I34">
            <v>103</v>
          </cell>
          <cell r="J34">
            <v>84</v>
          </cell>
          <cell r="K34">
            <v>76</v>
          </cell>
          <cell r="L34">
            <v>8</v>
          </cell>
          <cell r="M34">
            <v>46</v>
          </cell>
          <cell r="N34">
            <v>35</v>
          </cell>
          <cell r="O34">
            <v>11</v>
          </cell>
          <cell r="P34">
            <v>54</v>
          </cell>
          <cell r="Q34">
            <v>54</v>
          </cell>
          <cell r="R34">
            <v>0</v>
          </cell>
          <cell r="S34">
            <v>66</v>
          </cell>
          <cell r="T34">
            <v>66</v>
          </cell>
          <cell r="U34">
            <v>0</v>
          </cell>
          <cell r="V34">
            <v>81</v>
          </cell>
          <cell r="W34">
            <v>75</v>
          </cell>
          <cell r="X34">
            <v>6</v>
          </cell>
        </row>
        <row r="35">
          <cell r="A35" t="str">
            <v>REIMS</v>
          </cell>
          <cell r="B35" t="str">
            <v>MARNE</v>
          </cell>
          <cell r="C35" t="str">
            <v>LYCEE ST JEAN-BAPTISTE  DE LA SALLE (PROFESSIONNEL)</v>
          </cell>
          <cell r="D35" t="str">
            <v>REIMS</v>
          </cell>
          <cell r="E35" t="str">
            <v>0511146U</v>
          </cell>
          <cell r="F35" t="str">
            <v>51454</v>
          </cell>
          <cell r="G35" t="str">
            <v>PR</v>
          </cell>
          <cell r="H35" t="str">
            <v>G</v>
          </cell>
          <cell r="I35">
            <v>100</v>
          </cell>
          <cell r="J35">
            <v>97</v>
          </cell>
          <cell r="K35">
            <v>87</v>
          </cell>
          <cell r="L35">
            <v>10</v>
          </cell>
          <cell r="M35">
            <v>53</v>
          </cell>
          <cell r="N35">
            <v>51</v>
          </cell>
          <cell r="O35">
            <v>2</v>
          </cell>
          <cell r="P35">
            <v>74</v>
          </cell>
          <cell r="Q35">
            <v>69</v>
          </cell>
          <cell r="R35">
            <v>5</v>
          </cell>
          <cell r="S35">
            <v>87</v>
          </cell>
          <cell r="T35">
            <v>81</v>
          </cell>
          <cell r="U35">
            <v>6</v>
          </cell>
          <cell r="V35">
            <v>97</v>
          </cell>
          <cell r="W35">
            <v>90</v>
          </cell>
          <cell r="X35">
            <v>7</v>
          </cell>
        </row>
        <row r="36">
          <cell r="A36" t="str">
            <v>REIMS</v>
          </cell>
          <cell r="B36" t="str">
            <v>MARNE</v>
          </cell>
          <cell r="C36" t="str">
            <v>LYCEE FREDERIC OZANAM (PROFESSIONNEL)</v>
          </cell>
          <cell r="D36" t="str">
            <v>CHALONS EN CHAMPAGNE</v>
          </cell>
          <cell r="E36" t="str">
            <v>0511147V</v>
          </cell>
          <cell r="F36" t="str">
            <v>51108</v>
          </cell>
          <cell r="G36" t="str">
            <v>PR</v>
          </cell>
          <cell r="H36" t="str">
            <v>G</v>
          </cell>
          <cell r="I36">
            <v>93</v>
          </cell>
          <cell r="J36">
            <v>96</v>
          </cell>
          <cell r="K36">
            <v>91</v>
          </cell>
          <cell r="L36">
            <v>5</v>
          </cell>
          <cell r="M36">
            <v>65</v>
          </cell>
          <cell r="N36">
            <v>54</v>
          </cell>
          <cell r="O36">
            <v>11</v>
          </cell>
          <cell r="P36">
            <v>81</v>
          </cell>
          <cell r="Q36">
            <v>71</v>
          </cell>
          <cell r="R36">
            <v>10</v>
          </cell>
          <cell r="S36">
            <v>94</v>
          </cell>
          <cell r="T36">
            <v>82</v>
          </cell>
          <cell r="U36">
            <v>12</v>
          </cell>
          <cell r="V36">
            <v>96</v>
          </cell>
          <cell r="W36">
            <v>91</v>
          </cell>
          <cell r="X36">
            <v>5</v>
          </cell>
        </row>
        <row r="37">
          <cell r="A37" t="str">
            <v>REIMS</v>
          </cell>
          <cell r="B37" t="str">
            <v>MARNE</v>
          </cell>
          <cell r="C37" t="str">
            <v>LYCEE FRANCOIS ARAGO (PROFESSIONNEL)</v>
          </cell>
          <cell r="D37" t="str">
            <v>REIMS</v>
          </cell>
          <cell r="E37" t="str">
            <v>0511565Z</v>
          </cell>
          <cell r="F37" t="str">
            <v>51454</v>
          </cell>
          <cell r="G37" t="str">
            <v>PU</v>
          </cell>
          <cell r="H37" t="str">
            <v>G</v>
          </cell>
          <cell r="I37">
            <v>54</v>
          </cell>
          <cell r="J37">
            <v>87</v>
          </cell>
          <cell r="K37">
            <v>79</v>
          </cell>
          <cell r="L37">
            <v>8</v>
          </cell>
          <cell r="M37">
            <v>33</v>
          </cell>
          <cell r="N37">
            <v>33</v>
          </cell>
          <cell r="O37">
            <v>0</v>
          </cell>
          <cell r="P37">
            <v>59</v>
          </cell>
          <cell r="Q37">
            <v>57</v>
          </cell>
          <cell r="R37">
            <v>2</v>
          </cell>
          <cell r="S37">
            <v>83</v>
          </cell>
          <cell r="T37">
            <v>71</v>
          </cell>
          <cell r="U37">
            <v>12</v>
          </cell>
          <cell r="V37">
            <v>90</v>
          </cell>
          <cell r="W37">
            <v>81</v>
          </cell>
          <cell r="X37">
            <v>9</v>
          </cell>
        </row>
        <row r="38">
          <cell r="A38" t="str">
            <v>REIMS</v>
          </cell>
          <cell r="B38" t="str">
            <v>HAUTE MARNE</v>
          </cell>
          <cell r="C38" t="str">
            <v>LYCEE DIDEROT (PROFESSIONNEL)</v>
          </cell>
          <cell r="D38" t="str">
            <v>LANGRES</v>
          </cell>
          <cell r="E38" t="str">
            <v>0520021R</v>
          </cell>
          <cell r="F38" t="str">
            <v>52269</v>
          </cell>
          <cell r="G38" t="str">
            <v>PU</v>
          </cell>
          <cell r="H38" t="str">
            <v>G</v>
          </cell>
          <cell r="I38">
            <v>38</v>
          </cell>
          <cell r="J38">
            <v>84</v>
          </cell>
          <cell r="K38">
            <v>82</v>
          </cell>
          <cell r="L38">
            <v>2</v>
          </cell>
          <cell r="M38">
            <v>42</v>
          </cell>
          <cell r="N38">
            <v>37</v>
          </cell>
          <cell r="O38">
            <v>5</v>
          </cell>
          <cell r="P38">
            <v>77</v>
          </cell>
          <cell r="Q38">
            <v>62</v>
          </cell>
          <cell r="R38">
            <v>15</v>
          </cell>
          <cell r="S38">
            <v>83</v>
          </cell>
          <cell r="T38">
            <v>71</v>
          </cell>
          <cell r="U38">
            <v>12</v>
          </cell>
          <cell r="V38">
            <v>89</v>
          </cell>
          <cell r="W38">
            <v>81</v>
          </cell>
          <cell r="X38">
            <v>8</v>
          </cell>
        </row>
        <row r="39">
          <cell r="A39" t="str">
            <v>REIMS</v>
          </cell>
          <cell r="B39" t="str">
            <v>ARDENNES</v>
          </cell>
          <cell r="C39" t="str">
            <v>LYCEE FRANCOIS BAZIN (PROFESSIONNEL)</v>
          </cell>
          <cell r="D39" t="str">
            <v>CHARLEVILLE MEZIERES</v>
          </cell>
          <cell r="E39" t="str">
            <v>0080008R</v>
          </cell>
          <cell r="F39" t="str">
            <v>08105</v>
          </cell>
          <cell r="G39" t="str">
            <v>PU</v>
          </cell>
          <cell r="H39" t="str">
            <v>G</v>
          </cell>
          <cell r="I39">
            <v>21</v>
          </cell>
          <cell r="J39">
            <v>86</v>
          </cell>
          <cell r="K39">
            <v>77</v>
          </cell>
          <cell r="L39">
            <v>9</v>
          </cell>
          <cell r="M39">
            <v>38</v>
          </cell>
          <cell r="N39">
            <v>31</v>
          </cell>
          <cell r="O39">
            <v>7</v>
          </cell>
          <cell r="P39">
            <v>54</v>
          </cell>
          <cell r="Q39">
            <v>57</v>
          </cell>
          <cell r="R39">
            <v>-3</v>
          </cell>
          <cell r="S39">
            <v>83</v>
          </cell>
          <cell r="T39">
            <v>68</v>
          </cell>
          <cell r="U39">
            <v>15</v>
          </cell>
          <cell r="V39">
            <v>95</v>
          </cell>
          <cell r="W39">
            <v>77</v>
          </cell>
          <cell r="X39">
            <v>18</v>
          </cell>
        </row>
        <row r="40">
          <cell r="A40" t="str">
            <v>REIMS</v>
          </cell>
          <cell r="B40" t="str">
            <v>ARDENNES</v>
          </cell>
          <cell r="C40" t="str">
            <v>LYCEE PROFESSIONNEL CHARLES DE GONZAGUE</v>
          </cell>
          <cell r="D40" t="str">
            <v>CHARLEVILLE MEZIERES</v>
          </cell>
          <cell r="E40" t="str">
            <v>0080028M</v>
          </cell>
          <cell r="F40" t="str">
            <v>08105</v>
          </cell>
          <cell r="G40" t="str">
            <v>PU</v>
          </cell>
          <cell r="H40" t="str">
            <v>G</v>
          </cell>
          <cell r="I40">
            <v>70</v>
          </cell>
          <cell r="J40">
            <v>73</v>
          </cell>
          <cell r="K40">
            <v>73</v>
          </cell>
          <cell r="L40">
            <v>0</v>
          </cell>
          <cell r="M40">
            <v>39</v>
          </cell>
          <cell r="N40">
            <v>29</v>
          </cell>
          <cell r="O40">
            <v>10</v>
          </cell>
          <cell r="P40">
            <v>46</v>
          </cell>
          <cell r="Q40">
            <v>52</v>
          </cell>
          <cell r="R40">
            <v>-6</v>
          </cell>
          <cell r="S40">
            <v>63</v>
          </cell>
          <cell r="T40">
            <v>63</v>
          </cell>
          <cell r="U40">
            <v>0</v>
          </cell>
          <cell r="V40">
            <v>76</v>
          </cell>
          <cell r="W40">
            <v>74</v>
          </cell>
          <cell r="X40">
            <v>2</v>
          </cell>
        </row>
        <row r="41">
          <cell r="A41" t="str">
            <v>REIMS</v>
          </cell>
          <cell r="B41" t="str">
            <v>AUBE</v>
          </cell>
          <cell r="C41" t="str">
            <v>LYCEE PROFESSIONNEL DENIS DIDEROT</v>
          </cell>
          <cell r="D41" t="str">
            <v>ROMILLY SUR SEINE</v>
          </cell>
          <cell r="E41" t="str">
            <v>0100016N</v>
          </cell>
          <cell r="F41" t="str">
            <v>10323</v>
          </cell>
          <cell r="G41" t="str">
            <v>PU</v>
          </cell>
          <cell r="H41" t="str">
            <v>G</v>
          </cell>
          <cell r="I41">
            <v>84</v>
          </cell>
          <cell r="J41">
            <v>85</v>
          </cell>
          <cell r="K41">
            <v>77</v>
          </cell>
          <cell r="L41">
            <v>8</v>
          </cell>
          <cell r="M41">
            <v>37</v>
          </cell>
          <cell r="N41">
            <v>33</v>
          </cell>
          <cell r="O41">
            <v>4</v>
          </cell>
          <cell r="P41">
            <v>58</v>
          </cell>
          <cell r="Q41">
            <v>59</v>
          </cell>
          <cell r="R41">
            <v>-1</v>
          </cell>
          <cell r="S41">
            <v>70</v>
          </cell>
          <cell r="T41">
            <v>70</v>
          </cell>
          <cell r="U41">
            <v>0</v>
          </cell>
          <cell r="V41">
            <v>85</v>
          </cell>
          <cell r="W41">
            <v>80</v>
          </cell>
          <cell r="X41">
            <v>5</v>
          </cell>
        </row>
        <row r="42">
          <cell r="A42" t="str">
            <v>REIMS</v>
          </cell>
          <cell r="B42" t="str">
            <v>AUBE</v>
          </cell>
          <cell r="C42" t="str">
            <v>LYCEE PROFESSIONNEL LEONIE AVIAT</v>
          </cell>
          <cell r="D42" t="str">
            <v>TROYES</v>
          </cell>
          <cell r="E42" t="str">
            <v>0100063P</v>
          </cell>
          <cell r="F42" t="str">
            <v>10387</v>
          </cell>
          <cell r="G42" t="str">
            <v>PR</v>
          </cell>
          <cell r="H42" t="str">
            <v>G</v>
          </cell>
          <cell r="I42">
            <v>49</v>
          </cell>
          <cell r="J42">
            <v>94</v>
          </cell>
          <cell r="K42">
            <v>88</v>
          </cell>
          <cell r="L42">
            <v>6</v>
          </cell>
          <cell r="M42">
            <v>47</v>
          </cell>
          <cell r="N42">
            <v>49</v>
          </cell>
          <cell r="O42">
            <v>-2</v>
          </cell>
          <cell r="P42">
            <v>47</v>
          </cell>
          <cell r="Q42">
            <v>66</v>
          </cell>
          <cell r="R42">
            <v>-19</v>
          </cell>
          <cell r="S42">
            <v>70</v>
          </cell>
          <cell r="T42">
            <v>80</v>
          </cell>
          <cell r="U42">
            <v>-10</v>
          </cell>
          <cell r="V42">
            <v>88</v>
          </cell>
          <cell r="W42">
            <v>89</v>
          </cell>
          <cell r="X42">
            <v>-1</v>
          </cell>
        </row>
        <row r="43">
          <cell r="A43" t="str">
            <v>REIMS</v>
          </cell>
          <cell r="B43" t="str">
            <v>AUBE</v>
          </cell>
          <cell r="C43" t="str">
            <v>LYCEE PROFESSIONNEL JEANNE MANCE</v>
          </cell>
          <cell r="D43" t="str">
            <v>TROYES</v>
          </cell>
          <cell r="E43" t="str">
            <v>0100078F</v>
          </cell>
          <cell r="F43" t="str">
            <v>10387</v>
          </cell>
          <cell r="G43" t="str">
            <v>PR</v>
          </cell>
          <cell r="H43" t="str">
            <v>G</v>
          </cell>
          <cell r="I43">
            <v>65</v>
          </cell>
          <cell r="J43">
            <v>94</v>
          </cell>
          <cell r="K43">
            <v>93</v>
          </cell>
          <cell r="L43">
            <v>1</v>
          </cell>
          <cell r="M43">
            <v>45</v>
          </cell>
          <cell r="N43">
            <v>57</v>
          </cell>
          <cell r="O43">
            <v>-12</v>
          </cell>
          <cell r="P43">
            <v>59</v>
          </cell>
          <cell r="Q43">
            <v>70</v>
          </cell>
          <cell r="R43">
            <v>-11</v>
          </cell>
          <cell r="S43">
            <v>76</v>
          </cell>
          <cell r="T43">
            <v>81</v>
          </cell>
          <cell r="U43">
            <v>-5</v>
          </cell>
          <cell r="V43">
            <v>90</v>
          </cell>
          <cell r="W43">
            <v>90</v>
          </cell>
          <cell r="X43">
            <v>0</v>
          </cell>
        </row>
        <row r="44">
          <cell r="A44" t="str">
            <v>REIMS</v>
          </cell>
          <cell r="B44" t="str">
            <v>AUBE</v>
          </cell>
          <cell r="C44" t="str">
            <v>LYCEE PROFESSIONNEL EDOUARD HERRIOT</v>
          </cell>
          <cell r="D44" t="str">
            <v>STE SAVINE</v>
          </cell>
          <cell r="E44" t="str">
            <v>0101022G</v>
          </cell>
          <cell r="F44" t="str">
            <v>10362</v>
          </cell>
          <cell r="G44" t="str">
            <v>PU</v>
          </cell>
          <cell r="H44" t="str">
            <v>G</v>
          </cell>
          <cell r="I44">
            <v>66</v>
          </cell>
          <cell r="J44">
            <v>91</v>
          </cell>
          <cell r="K44">
            <v>84</v>
          </cell>
          <cell r="L44">
            <v>7</v>
          </cell>
          <cell r="M44">
            <v>55</v>
          </cell>
          <cell r="N44">
            <v>43</v>
          </cell>
          <cell r="O44">
            <v>12</v>
          </cell>
          <cell r="P44">
            <v>57</v>
          </cell>
          <cell r="Q44">
            <v>67</v>
          </cell>
          <cell r="R44">
            <v>-10</v>
          </cell>
          <cell r="S44">
            <v>75</v>
          </cell>
          <cell r="T44">
            <v>78</v>
          </cell>
          <cell r="U44">
            <v>-3</v>
          </cell>
          <cell r="V44">
            <v>90</v>
          </cell>
          <cell r="W44">
            <v>85</v>
          </cell>
          <cell r="X44">
            <v>5</v>
          </cell>
        </row>
        <row r="45">
          <cell r="A45" t="str">
            <v>REIMS</v>
          </cell>
          <cell r="B45" t="str">
            <v>MARNE</v>
          </cell>
          <cell r="C45" t="str">
            <v>LYCEE PROFESSIONNEL YSER</v>
          </cell>
          <cell r="D45" t="str">
            <v>REIMS</v>
          </cell>
          <cell r="E45" t="str">
            <v>0510037N</v>
          </cell>
          <cell r="F45" t="str">
            <v>51454</v>
          </cell>
          <cell r="G45" t="str">
            <v>PU</v>
          </cell>
          <cell r="H45" t="str">
            <v>G</v>
          </cell>
          <cell r="I45">
            <v>89</v>
          </cell>
          <cell r="J45">
            <v>80</v>
          </cell>
          <cell r="K45">
            <v>76</v>
          </cell>
          <cell r="L45">
            <v>4</v>
          </cell>
          <cell r="M45">
            <v>38</v>
          </cell>
          <cell r="N45">
            <v>30</v>
          </cell>
          <cell r="O45">
            <v>8</v>
          </cell>
          <cell r="P45">
            <v>40</v>
          </cell>
          <cell r="Q45">
            <v>56</v>
          </cell>
          <cell r="R45">
            <v>-16</v>
          </cell>
          <cell r="S45">
            <v>63</v>
          </cell>
          <cell r="T45">
            <v>68</v>
          </cell>
          <cell r="U45">
            <v>-5</v>
          </cell>
          <cell r="V45">
            <v>82</v>
          </cell>
          <cell r="W45">
            <v>77</v>
          </cell>
          <cell r="X45">
            <v>5</v>
          </cell>
        </row>
        <row r="46">
          <cell r="A46" t="str">
            <v>REIMS</v>
          </cell>
          <cell r="B46" t="str">
            <v>HAUTE MARNE</v>
          </cell>
          <cell r="C46" t="str">
            <v>LYCEE PROFESSIONNEL ESTIC</v>
          </cell>
          <cell r="D46" t="str">
            <v>ST DIZIER</v>
          </cell>
          <cell r="E46" t="str">
            <v>0520692V</v>
          </cell>
          <cell r="F46" t="str">
            <v>52448</v>
          </cell>
          <cell r="G46" t="str">
            <v>PR</v>
          </cell>
          <cell r="H46" t="str">
            <v>G</v>
          </cell>
          <cell r="I46">
            <v>42</v>
          </cell>
          <cell r="J46">
            <v>88</v>
          </cell>
          <cell r="K46">
            <v>86</v>
          </cell>
          <cell r="L46">
            <v>2</v>
          </cell>
          <cell r="M46">
            <v>26</v>
          </cell>
          <cell r="N46">
            <v>43</v>
          </cell>
          <cell r="O46">
            <v>-17</v>
          </cell>
          <cell r="P46">
            <v>59</v>
          </cell>
          <cell r="Q46">
            <v>67</v>
          </cell>
          <cell r="R46">
            <v>-8</v>
          </cell>
          <cell r="S46">
            <v>77</v>
          </cell>
          <cell r="T46">
            <v>77</v>
          </cell>
          <cell r="U46">
            <v>0</v>
          </cell>
          <cell r="V46">
            <v>80</v>
          </cell>
          <cell r="W46">
            <v>86</v>
          </cell>
          <cell r="X46">
            <v>-6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6" sqref="A6"/>
    </sheetView>
  </sheetViews>
  <sheetFormatPr baseColWidth="10" defaultColWidth="10.85546875" defaultRowHeight="12.75"/>
  <cols>
    <col min="1" max="1" width="10.85546875" style="31"/>
    <col min="2" max="2" width="20.28515625" style="31" bestFit="1" customWidth="1"/>
    <col min="3" max="16384" width="10.85546875" style="31"/>
  </cols>
  <sheetData>
    <row r="1" spans="1:2">
      <c r="A1" s="30" t="s">
        <v>268</v>
      </c>
      <c r="B1" s="30" t="s">
        <v>274</v>
      </c>
    </row>
    <row r="2" spans="1:2">
      <c r="A2" s="32"/>
      <c r="B2" s="33" t="s">
        <v>269</v>
      </c>
    </row>
    <row r="3" spans="1:2">
      <c r="A3" s="34"/>
      <c r="B3" s="33" t="s">
        <v>270</v>
      </c>
    </row>
    <row r="4" spans="1:2">
      <c r="A4" s="35"/>
      <c r="B4" s="33" t="s">
        <v>271</v>
      </c>
    </row>
    <row r="5" spans="1:2">
      <c r="A5" s="36"/>
      <c r="B5" s="33" t="s">
        <v>272</v>
      </c>
    </row>
    <row r="6" spans="1:2">
      <c r="A6" s="37"/>
      <c r="B6" s="33" t="s">
        <v>273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D1" zoomScaleNormal="100" workbookViewId="0">
      <pane ySplit="2" topLeftCell="A3" activePane="bottomLeft" state="frozen"/>
      <selection pane="bottomLeft" activeCell="Y15" sqref="Y15"/>
    </sheetView>
  </sheetViews>
  <sheetFormatPr baseColWidth="10" defaultRowHeight="12" customHeight="1"/>
  <cols>
    <col min="1" max="2" width="15.7109375" bestFit="1" customWidth="1"/>
    <col min="3" max="3" width="40.7109375" bestFit="1" customWidth="1"/>
    <col min="4" max="4" width="25.7109375" bestFit="1" customWidth="1"/>
    <col min="5" max="6" width="8.7109375" bestFit="1" customWidth="1"/>
    <col min="7" max="7" width="7.7109375" bestFit="1" customWidth="1"/>
    <col min="8" max="8" width="8.7109375" bestFit="1" customWidth="1"/>
    <col min="9" max="9" width="9.7109375" bestFit="1" customWidth="1"/>
    <col min="10" max="11" width="7.7109375" bestFit="1" customWidth="1"/>
    <col min="12" max="12" width="9.7109375" bestFit="1" customWidth="1"/>
    <col min="13" max="14" width="7.7109375" bestFit="1" customWidth="1"/>
    <col min="15" max="15" width="9.7109375" bestFit="1" customWidth="1"/>
    <col min="16" max="17" width="7.7109375" bestFit="1" customWidth="1"/>
    <col min="18" max="18" width="9.7109375" bestFit="1" customWidth="1"/>
    <col min="19" max="20" width="7.7109375" bestFit="1" customWidth="1"/>
    <col min="21" max="21" width="9.7109375" bestFit="1" customWidth="1"/>
    <col min="22" max="23" width="7.7109375" bestFit="1" customWidth="1"/>
    <col min="24" max="24" width="13.7109375" style="47" customWidth="1"/>
  </cols>
  <sheetData>
    <row r="1" spans="1:24" ht="24.95" customHeight="1">
      <c r="A1" s="39" t="s">
        <v>0</v>
      </c>
      <c r="B1" s="40"/>
      <c r="C1" s="40"/>
      <c r="D1" s="40"/>
      <c r="E1" s="40"/>
      <c r="F1" s="40"/>
      <c r="G1" s="40"/>
      <c r="H1" s="41"/>
      <c r="I1" s="20" t="s">
        <v>1</v>
      </c>
      <c r="J1" s="20"/>
      <c r="K1" s="20"/>
      <c r="L1" s="20" t="s">
        <v>2</v>
      </c>
      <c r="M1" s="20"/>
      <c r="N1" s="20"/>
      <c r="O1" s="20" t="s">
        <v>3</v>
      </c>
      <c r="P1" s="20"/>
      <c r="Q1" s="20"/>
      <c r="R1" s="20" t="s">
        <v>4</v>
      </c>
      <c r="S1" s="20"/>
      <c r="T1" s="20"/>
      <c r="U1" s="20" t="s">
        <v>5</v>
      </c>
      <c r="V1" s="20"/>
      <c r="W1" s="20"/>
      <c r="X1" s="38"/>
    </row>
    <row r="2" spans="1:24" ht="24.95" customHeight="1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9" t="s">
        <v>13</v>
      </c>
      <c r="I2" s="1" t="s">
        <v>14</v>
      </c>
      <c r="J2" s="1" t="s">
        <v>15</v>
      </c>
      <c r="K2" s="1" t="s">
        <v>16</v>
      </c>
      <c r="L2" s="1" t="s">
        <v>14</v>
      </c>
      <c r="M2" s="1" t="s">
        <v>15</v>
      </c>
      <c r="N2" s="1" t="s">
        <v>16</v>
      </c>
      <c r="O2" s="1" t="s">
        <v>14</v>
      </c>
      <c r="P2" s="1" t="s">
        <v>15</v>
      </c>
      <c r="Q2" s="1" t="s">
        <v>16</v>
      </c>
      <c r="R2" s="1" t="s">
        <v>14</v>
      </c>
      <c r="S2" s="1" t="s">
        <v>15</v>
      </c>
      <c r="T2" s="1" t="s">
        <v>16</v>
      </c>
      <c r="U2" s="1" t="s">
        <v>14</v>
      </c>
      <c r="V2" s="1" t="s">
        <v>15</v>
      </c>
      <c r="W2" s="1" t="s">
        <v>16</v>
      </c>
      <c r="X2" s="19" t="s">
        <v>275</v>
      </c>
    </row>
    <row r="3" spans="1:24" ht="32.1" customHeight="1">
      <c r="A3" s="2" t="s">
        <v>36</v>
      </c>
      <c r="B3" s="2" t="s">
        <v>37</v>
      </c>
      <c r="C3" s="2" t="s">
        <v>42</v>
      </c>
      <c r="D3" s="2" t="s">
        <v>39</v>
      </c>
      <c r="E3" s="2" t="s">
        <v>43</v>
      </c>
      <c r="F3" s="2" t="s">
        <v>41</v>
      </c>
      <c r="G3" s="3" t="s">
        <v>17</v>
      </c>
      <c r="H3" s="4">
        <v>135</v>
      </c>
      <c r="I3" s="4">
        <v>96</v>
      </c>
      <c r="J3" s="3">
        <v>97</v>
      </c>
      <c r="K3" s="3">
        <v>-1</v>
      </c>
      <c r="L3" s="4">
        <v>61</v>
      </c>
      <c r="M3" s="3">
        <v>64</v>
      </c>
      <c r="N3" s="3">
        <v>-3</v>
      </c>
      <c r="O3" s="3">
        <v>93</v>
      </c>
      <c r="P3" s="3">
        <v>88</v>
      </c>
      <c r="Q3" s="3" t="s">
        <v>263</v>
      </c>
      <c r="R3" s="3">
        <v>96</v>
      </c>
      <c r="S3" s="3">
        <v>96</v>
      </c>
      <c r="T3" s="3">
        <v>0</v>
      </c>
      <c r="U3" s="3">
        <v>100</v>
      </c>
      <c r="V3" s="3">
        <v>98</v>
      </c>
      <c r="W3" s="3" t="s">
        <v>257</v>
      </c>
      <c r="X3" s="43" t="s">
        <v>279</v>
      </c>
    </row>
    <row r="4" spans="1:24" ht="32.1" customHeight="1">
      <c r="A4" s="2" t="s">
        <v>36</v>
      </c>
      <c r="B4" s="2" t="s">
        <v>37</v>
      </c>
      <c r="C4" s="2" t="s">
        <v>58</v>
      </c>
      <c r="D4" s="2" t="s">
        <v>59</v>
      </c>
      <c r="E4" s="2" t="s">
        <v>60</v>
      </c>
      <c r="F4" s="2" t="s">
        <v>61</v>
      </c>
      <c r="G4" s="3" t="s">
        <v>17</v>
      </c>
      <c r="H4" s="4">
        <v>28</v>
      </c>
      <c r="I4" s="4">
        <v>96</v>
      </c>
      <c r="J4" s="3">
        <v>98</v>
      </c>
      <c r="K4" s="3">
        <v>-2</v>
      </c>
      <c r="L4" s="4">
        <v>57</v>
      </c>
      <c r="M4" s="3">
        <v>57</v>
      </c>
      <c r="N4" s="3">
        <v>0</v>
      </c>
      <c r="O4" s="3">
        <v>97</v>
      </c>
      <c r="P4" s="3">
        <v>88</v>
      </c>
      <c r="Q4" s="3" t="s">
        <v>261</v>
      </c>
      <c r="R4" s="3">
        <v>97</v>
      </c>
      <c r="S4" s="3">
        <v>94</v>
      </c>
      <c r="T4" s="3" t="s">
        <v>255</v>
      </c>
      <c r="U4" s="3">
        <v>100</v>
      </c>
      <c r="V4" s="3">
        <v>97</v>
      </c>
      <c r="W4" s="3" t="s">
        <v>255</v>
      </c>
      <c r="X4" s="43" t="s">
        <v>279</v>
      </c>
    </row>
    <row r="5" spans="1:24" ht="32.1" customHeight="1">
      <c r="A5" s="2" t="s">
        <v>36</v>
      </c>
      <c r="B5" s="2" t="s">
        <v>120</v>
      </c>
      <c r="C5" s="2" t="s">
        <v>158</v>
      </c>
      <c r="D5" s="2" t="s">
        <v>159</v>
      </c>
      <c r="E5" s="2" t="s">
        <v>160</v>
      </c>
      <c r="F5" s="2" t="s">
        <v>161</v>
      </c>
      <c r="G5" s="3" t="s">
        <v>17</v>
      </c>
      <c r="H5" s="4">
        <v>237</v>
      </c>
      <c r="I5" s="4">
        <v>95</v>
      </c>
      <c r="J5" s="3">
        <v>96</v>
      </c>
      <c r="K5" s="3">
        <v>-1</v>
      </c>
      <c r="L5" s="4">
        <v>54</v>
      </c>
      <c r="M5" s="3">
        <v>63</v>
      </c>
      <c r="N5" s="3">
        <v>-9</v>
      </c>
      <c r="O5" s="3">
        <v>93</v>
      </c>
      <c r="P5" s="3">
        <v>89</v>
      </c>
      <c r="Q5" s="3" t="s">
        <v>253</v>
      </c>
      <c r="R5" s="3">
        <v>96</v>
      </c>
      <c r="S5" s="3">
        <v>95</v>
      </c>
      <c r="T5" s="3" t="s">
        <v>256</v>
      </c>
      <c r="U5" s="3">
        <v>98</v>
      </c>
      <c r="V5" s="3">
        <v>98</v>
      </c>
      <c r="W5" s="3">
        <v>0</v>
      </c>
      <c r="X5" s="43" t="s">
        <v>279</v>
      </c>
    </row>
    <row r="6" spans="1:24" ht="32.1" customHeight="1">
      <c r="A6" s="2" t="s">
        <v>36</v>
      </c>
      <c r="B6" s="2" t="s">
        <v>98</v>
      </c>
      <c r="C6" s="2" t="s">
        <v>106</v>
      </c>
      <c r="D6" s="2" t="s">
        <v>107</v>
      </c>
      <c r="E6" s="2" t="s">
        <v>108</v>
      </c>
      <c r="F6" s="2" t="s">
        <v>109</v>
      </c>
      <c r="G6" s="3" t="s">
        <v>17</v>
      </c>
      <c r="H6" s="4">
        <v>92</v>
      </c>
      <c r="I6" s="4">
        <v>93</v>
      </c>
      <c r="J6" s="3">
        <v>96</v>
      </c>
      <c r="K6" s="3">
        <v>-3</v>
      </c>
      <c r="L6" s="4">
        <v>60</v>
      </c>
      <c r="M6" s="3">
        <v>59</v>
      </c>
      <c r="N6" s="3" t="s">
        <v>256</v>
      </c>
      <c r="O6" s="3">
        <v>92</v>
      </c>
      <c r="P6" s="3">
        <v>88</v>
      </c>
      <c r="Q6" s="3" t="s">
        <v>253</v>
      </c>
      <c r="R6" s="3">
        <v>95</v>
      </c>
      <c r="S6" s="3">
        <v>95</v>
      </c>
      <c r="T6" s="3">
        <v>0</v>
      </c>
      <c r="U6" s="3">
        <v>96</v>
      </c>
      <c r="V6" s="3">
        <v>98</v>
      </c>
      <c r="W6" s="3">
        <v>-2</v>
      </c>
      <c r="X6" s="43" t="s">
        <v>279</v>
      </c>
    </row>
    <row r="7" spans="1:24" ht="32.1" customHeight="1">
      <c r="A7" s="2" t="s">
        <v>36</v>
      </c>
      <c r="B7" s="2" t="s">
        <v>37</v>
      </c>
      <c r="C7" s="2" t="s">
        <v>28</v>
      </c>
      <c r="D7" s="2" t="s">
        <v>48</v>
      </c>
      <c r="E7" s="2" t="s">
        <v>49</v>
      </c>
      <c r="F7" s="2" t="s">
        <v>50</v>
      </c>
      <c r="G7" s="3" t="s">
        <v>17</v>
      </c>
      <c r="H7" s="4">
        <v>71</v>
      </c>
      <c r="I7" s="4">
        <v>90</v>
      </c>
      <c r="J7" s="3">
        <v>95</v>
      </c>
      <c r="K7" s="3">
        <v>-5</v>
      </c>
      <c r="L7" s="4">
        <v>55</v>
      </c>
      <c r="M7" s="3">
        <v>49</v>
      </c>
      <c r="N7" s="3" t="s">
        <v>264</v>
      </c>
      <c r="O7" s="3">
        <v>83</v>
      </c>
      <c r="P7" s="3">
        <v>89</v>
      </c>
      <c r="Q7" s="3">
        <v>-6</v>
      </c>
      <c r="R7" s="3">
        <v>89</v>
      </c>
      <c r="S7" s="3">
        <v>95</v>
      </c>
      <c r="T7" s="3">
        <v>-6</v>
      </c>
      <c r="U7" s="3">
        <v>93</v>
      </c>
      <c r="V7" s="3">
        <v>97</v>
      </c>
      <c r="W7" s="3">
        <v>-4</v>
      </c>
      <c r="X7" s="44" t="s">
        <v>276</v>
      </c>
    </row>
    <row r="8" spans="1:24" ht="32.1" customHeight="1">
      <c r="A8" s="2" t="s">
        <v>36</v>
      </c>
      <c r="B8" s="2" t="s">
        <v>37</v>
      </c>
      <c r="C8" s="2" t="s">
        <v>44</v>
      </c>
      <c r="D8" s="2" t="s">
        <v>39</v>
      </c>
      <c r="E8" s="2" t="s">
        <v>45</v>
      </c>
      <c r="F8" s="2" t="s">
        <v>41</v>
      </c>
      <c r="G8" s="3" t="s">
        <v>17</v>
      </c>
      <c r="H8" s="4">
        <v>159</v>
      </c>
      <c r="I8" s="4">
        <v>94</v>
      </c>
      <c r="J8" s="3">
        <v>95</v>
      </c>
      <c r="K8" s="3">
        <v>-1</v>
      </c>
      <c r="L8" s="4">
        <v>45</v>
      </c>
      <c r="M8" s="3">
        <v>54</v>
      </c>
      <c r="N8" s="3">
        <v>-9</v>
      </c>
      <c r="O8" s="3">
        <v>76</v>
      </c>
      <c r="P8" s="3">
        <v>87</v>
      </c>
      <c r="Q8" s="3">
        <v>-11</v>
      </c>
      <c r="R8" s="3">
        <v>84</v>
      </c>
      <c r="S8" s="3">
        <v>94</v>
      </c>
      <c r="T8" s="3">
        <v>-10</v>
      </c>
      <c r="U8" s="3">
        <v>94</v>
      </c>
      <c r="V8" s="3">
        <v>97</v>
      </c>
      <c r="W8" s="3">
        <v>-3</v>
      </c>
      <c r="X8" s="44" t="s">
        <v>276</v>
      </c>
    </row>
    <row r="9" spans="1:24" ht="32.1" customHeight="1">
      <c r="A9" s="2" t="s">
        <v>36</v>
      </c>
      <c r="B9" s="2" t="s">
        <v>37</v>
      </c>
      <c r="C9" s="2" t="s">
        <v>65</v>
      </c>
      <c r="D9" s="2" t="s">
        <v>59</v>
      </c>
      <c r="E9" s="2" t="s">
        <v>66</v>
      </c>
      <c r="F9" s="2" t="s">
        <v>64</v>
      </c>
      <c r="G9" s="3" t="s">
        <v>17</v>
      </c>
      <c r="H9" s="4">
        <v>300</v>
      </c>
      <c r="I9" s="4">
        <v>92</v>
      </c>
      <c r="J9" s="3">
        <v>96</v>
      </c>
      <c r="K9" s="3">
        <v>-4</v>
      </c>
      <c r="L9" s="4">
        <v>52</v>
      </c>
      <c r="M9" s="3">
        <v>58</v>
      </c>
      <c r="N9" s="3">
        <v>-6</v>
      </c>
      <c r="O9" s="3">
        <v>87</v>
      </c>
      <c r="P9" s="3">
        <v>89</v>
      </c>
      <c r="Q9" s="3">
        <v>-2</v>
      </c>
      <c r="R9" s="3">
        <v>94</v>
      </c>
      <c r="S9" s="3">
        <v>95</v>
      </c>
      <c r="T9" s="3">
        <v>-1</v>
      </c>
      <c r="U9" s="3">
        <v>96</v>
      </c>
      <c r="V9" s="3">
        <v>97</v>
      </c>
      <c r="W9" s="3">
        <v>-1</v>
      </c>
      <c r="X9" s="44" t="s">
        <v>276</v>
      </c>
    </row>
    <row r="10" spans="1:24" ht="32.1" customHeight="1">
      <c r="A10" s="2" t="s">
        <v>36</v>
      </c>
      <c r="B10" s="2" t="s">
        <v>71</v>
      </c>
      <c r="C10" s="2" t="s">
        <v>76</v>
      </c>
      <c r="D10" s="2" t="s">
        <v>77</v>
      </c>
      <c r="E10" s="2" t="s">
        <v>78</v>
      </c>
      <c r="F10" s="2" t="s">
        <v>79</v>
      </c>
      <c r="G10" s="3" t="s">
        <v>17</v>
      </c>
      <c r="H10" s="4">
        <v>300</v>
      </c>
      <c r="I10" s="4">
        <v>92</v>
      </c>
      <c r="J10" s="3">
        <v>96</v>
      </c>
      <c r="K10" s="3">
        <v>-4</v>
      </c>
      <c r="L10" s="4">
        <v>56</v>
      </c>
      <c r="M10" s="3">
        <v>60</v>
      </c>
      <c r="N10" s="3">
        <v>-4</v>
      </c>
      <c r="O10" s="3">
        <v>84</v>
      </c>
      <c r="P10" s="3">
        <v>87</v>
      </c>
      <c r="Q10" s="3">
        <v>-3</v>
      </c>
      <c r="R10" s="3">
        <v>94</v>
      </c>
      <c r="S10" s="3">
        <v>95</v>
      </c>
      <c r="T10" s="3">
        <v>-1</v>
      </c>
      <c r="U10" s="3">
        <v>96</v>
      </c>
      <c r="V10" s="3">
        <v>97</v>
      </c>
      <c r="W10" s="3">
        <v>-1</v>
      </c>
      <c r="X10" s="44" t="s">
        <v>276</v>
      </c>
    </row>
    <row r="11" spans="1:24" ht="32.1" customHeight="1">
      <c r="A11" s="2" t="s">
        <v>36</v>
      </c>
      <c r="B11" s="2" t="s">
        <v>71</v>
      </c>
      <c r="C11" s="2" t="s">
        <v>86</v>
      </c>
      <c r="D11" s="2" t="s">
        <v>83</v>
      </c>
      <c r="E11" s="2" t="s">
        <v>87</v>
      </c>
      <c r="F11" s="2" t="s">
        <v>85</v>
      </c>
      <c r="G11" s="3" t="s">
        <v>17</v>
      </c>
      <c r="H11" s="4">
        <v>299</v>
      </c>
      <c r="I11" s="4">
        <v>96</v>
      </c>
      <c r="J11" s="3">
        <v>97</v>
      </c>
      <c r="K11" s="3">
        <v>-1</v>
      </c>
      <c r="L11" s="4">
        <v>60</v>
      </c>
      <c r="M11" s="3">
        <v>63</v>
      </c>
      <c r="N11" s="3">
        <v>-3</v>
      </c>
      <c r="O11" s="3">
        <v>85</v>
      </c>
      <c r="P11" s="3">
        <v>89</v>
      </c>
      <c r="Q11" s="3">
        <v>-4</v>
      </c>
      <c r="R11" s="3">
        <v>96</v>
      </c>
      <c r="S11" s="3">
        <v>95</v>
      </c>
      <c r="T11" s="3" t="s">
        <v>256</v>
      </c>
      <c r="U11" s="3">
        <v>98</v>
      </c>
      <c r="V11" s="3">
        <v>98</v>
      </c>
      <c r="W11" s="3">
        <v>0</v>
      </c>
      <c r="X11" s="44" t="s">
        <v>276</v>
      </c>
    </row>
    <row r="12" spans="1:24" ht="32.1" customHeight="1">
      <c r="A12" s="2" t="s">
        <v>36</v>
      </c>
      <c r="B12" s="2" t="s">
        <v>71</v>
      </c>
      <c r="C12" s="2" t="s">
        <v>92</v>
      </c>
      <c r="D12" s="2" t="s">
        <v>83</v>
      </c>
      <c r="E12" s="2" t="s">
        <v>93</v>
      </c>
      <c r="F12" s="2" t="s">
        <v>85</v>
      </c>
      <c r="G12" s="3" t="s">
        <v>17</v>
      </c>
      <c r="H12" s="4">
        <v>404</v>
      </c>
      <c r="I12" s="4">
        <v>91</v>
      </c>
      <c r="J12" s="3">
        <v>95</v>
      </c>
      <c r="K12" s="3">
        <v>-4</v>
      </c>
      <c r="L12" s="4">
        <v>58</v>
      </c>
      <c r="M12" s="3">
        <v>57</v>
      </c>
      <c r="N12" s="3" t="s">
        <v>256</v>
      </c>
      <c r="O12" s="3">
        <v>82</v>
      </c>
      <c r="P12" s="3">
        <v>86</v>
      </c>
      <c r="Q12" s="3">
        <v>-4</v>
      </c>
      <c r="R12" s="3">
        <v>89</v>
      </c>
      <c r="S12" s="3">
        <v>94</v>
      </c>
      <c r="T12" s="3">
        <v>-5</v>
      </c>
      <c r="U12" s="3">
        <v>94</v>
      </c>
      <c r="V12" s="3">
        <v>96</v>
      </c>
      <c r="W12" s="3">
        <v>-2</v>
      </c>
      <c r="X12" s="44" t="s">
        <v>276</v>
      </c>
    </row>
    <row r="13" spans="1:24" ht="32.1" customHeight="1">
      <c r="A13" s="2" t="s">
        <v>36</v>
      </c>
      <c r="B13" s="2" t="s">
        <v>71</v>
      </c>
      <c r="C13" s="2" t="s">
        <v>88</v>
      </c>
      <c r="D13" s="2" t="s">
        <v>83</v>
      </c>
      <c r="E13" s="2" t="s">
        <v>89</v>
      </c>
      <c r="F13" s="2" t="s">
        <v>85</v>
      </c>
      <c r="G13" s="3" t="s">
        <v>18</v>
      </c>
      <c r="H13" s="4">
        <v>107</v>
      </c>
      <c r="I13" s="4">
        <v>97</v>
      </c>
      <c r="J13" s="3">
        <v>98</v>
      </c>
      <c r="K13" s="3">
        <v>-1</v>
      </c>
      <c r="L13" s="4">
        <v>60</v>
      </c>
      <c r="M13" s="3">
        <v>63</v>
      </c>
      <c r="N13" s="3">
        <v>-3</v>
      </c>
      <c r="O13" s="3">
        <v>77</v>
      </c>
      <c r="P13" s="3">
        <v>89</v>
      </c>
      <c r="Q13" s="3">
        <v>-12</v>
      </c>
      <c r="R13" s="3">
        <v>89</v>
      </c>
      <c r="S13" s="3">
        <v>95</v>
      </c>
      <c r="T13" s="3">
        <v>-6</v>
      </c>
      <c r="U13" s="3">
        <v>98</v>
      </c>
      <c r="V13" s="3">
        <v>98</v>
      </c>
      <c r="W13" s="3">
        <v>0</v>
      </c>
      <c r="X13" s="44" t="s">
        <v>276</v>
      </c>
    </row>
    <row r="14" spans="1:24" ht="32.1" customHeight="1">
      <c r="A14" s="2" t="s">
        <v>36</v>
      </c>
      <c r="B14" s="2" t="s">
        <v>71</v>
      </c>
      <c r="C14" s="2" t="s">
        <v>31</v>
      </c>
      <c r="D14" s="2" t="s">
        <v>80</v>
      </c>
      <c r="E14" s="2" t="s">
        <v>81</v>
      </c>
      <c r="F14" s="2" t="s">
        <v>82</v>
      </c>
      <c r="G14" s="3" t="s">
        <v>17</v>
      </c>
      <c r="H14" s="4">
        <v>187</v>
      </c>
      <c r="I14" s="4">
        <v>97</v>
      </c>
      <c r="J14" s="3">
        <v>98</v>
      </c>
      <c r="K14" s="3">
        <v>-1</v>
      </c>
      <c r="L14" s="4">
        <v>66</v>
      </c>
      <c r="M14" s="3">
        <v>72</v>
      </c>
      <c r="N14" s="3">
        <v>-6</v>
      </c>
      <c r="O14" s="3">
        <v>79</v>
      </c>
      <c r="P14" s="3">
        <v>90</v>
      </c>
      <c r="Q14" s="3">
        <v>-11</v>
      </c>
      <c r="R14" s="3">
        <v>93</v>
      </c>
      <c r="S14" s="3">
        <v>96</v>
      </c>
      <c r="T14" s="3">
        <v>-3</v>
      </c>
      <c r="U14" s="3">
        <v>97</v>
      </c>
      <c r="V14" s="3">
        <v>99</v>
      </c>
      <c r="W14" s="3">
        <v>-2</v>
      </c>
      <c r="X14" s="44" t="s">
        <v>276</v>
      </c>
    </row>
    <row r="15" spans="1:24" ht="32.1" customHeight="1">
      <c r="A15" s="2" t="s">
        <v>36</v>
      </c>
      <c r="B15" s="2" t="s">
        <v>71</v>
      </c>
      <c r="C15" s="2" t="s">
        <v>23</v>
      </c>
      <c r="D15" s="2" t="s">
        <v>83</v>
      </c>
      <c r="E15" s="2" t="s">
        <v>84</v>
      </c>
      <c r="F15" s="2" t="s">
        <v>85</v>
      </c>
      <c r="G15" s="3" t="s">
        <v>17</v>
      </c>
      <c r="H15" s="4">
        <v>208</v>
      </c>
      <c r="I15" s="4">
        <v>97</v>
      </c>
      <c r="J15" s="3">
        <v>98</v>
      </c>
      <c r="K15" s="3">
        <v>-1</v>
      </c>
      <c r="L15" s="4">
        <v>60</v>
      </c>
      <c r="M15" s="3">
        <v>74</v>
      </c>
      <c r="N15" s="3">
        <v>-14</v>
      </c>
      <c r="O15" s="3">
        <v>82</v>
      </c>
      <c r="P15" s="3">
        <v>88</v>
      </c>
      <c r="Q15" s="3">
        <v>-6</v>
      </c>
      <c r="R15" s="3">
        <v>92</v>
      </c>
      <c r="S15" s="3">
        <v>96</v>
      </c>
      <c r="T15" s="3">
        <v>-4</v>
      </c>
      <c r="U15" s="3">
        <v>97</v>
      </c>
      <c r="V15" s="3">
        <v>99</v>
      </c>
      <c r="W15" s="3">
        <v>-2</v>
      </c>
      <c r="X15" s="44" t="s">
        <v>276</v>
      </c>
    </row>
    <row r="16" spans="1:24" ht="32.1" customHeight="1">
      <c r="A16" s="2" t="s">
        <v>36</v>
      </c>
      <c r="B16" s="2" t="s">
        <v>120</v>
      </c>
      <c r="C16" s="2" t="s">
        <v>121</v>
      </c>
      <c r="D16" s="2" t="s">
        <v>122</v>
      </c>
      <c r="E16" s="2" t="s">
        <v>123</v>
      </c>
      <c r="F16" s="2" t="s">
        <v>124</v>
      </c>
      <c r="G16" s="3" t="s">
        <v>17</v>
      </c>
      <c r="H16" s="4">
        <v>164</v>
      </c>
      <c r="I16" s="4">
        <v>91</v>
      </c>
      <c r="J16" s="3">
        <v>97</v>
      </c>
      <c r="K16" s="3">
        <v>-6</v>
      </c>
      <c r="L16" s="4">
        <v>46</v>
      </c>
      <c r="M16" s="3">
        <v>60</v>
      </c>
      <c r="N16" s="3">
        <v>-14</v>
      </c>
      <c r="O16" s="3">
        <v>82</v>
      </c>
      <c r="P16" s="3">
        <v>89</v>
      </c>
      <c r="Q16" s="3">
        <v>-7</v>
      </c>
      <c r="R16" s="3">
        <v>92</v>
      </c>
      <c r="S16" s="3">
        <v>95</v>
      </c>
      <c r="T16" s="3">
        <v>-3</v>
      </c>
      <c r="U16" s="3">
        <v>94</v>
      </c>
      <c r="V16" s="3">
        <v>98</v>
      </c>
      <c r="W16" s="3">
        <v>-4</v>
      </c>
      <c r="X16" s="44" t="s">
        <v>276</v>
      </c>
    </row>
    <row r="17" spans="1:24" ht="32.1" customHeight="1">
      <c r="A17" s="2" t="s">
        <v>36</v>
      </c>
      <c r="B17" s="2" t="s">
        <v>120</v>
      </c>
      <c r="C17" s="2" t="s">
        <v>32</v>
      </c>
      <c r="D17" s="2" t="s">
        <v>36</v>
      </c>
      <c r="E17" s="2" t="s">
        <v>138</v>
      </c>
      <c r="F17" s="2" t="s">
        <v>137</v>
      </c>
      <c r="G17" s="3" t="s">
        <v>17</v>
      </c>
      <c r="H17" s="4">
        <v>135</v>
      </c>
      <c r="I17" s="4">
        <v>93</v>
      </c>
      <c r="J17" s="3">
        <v>94</v>
      </c>
      <c r="K17" s="3">
        <v>-1</v>
      </c>
      <c r="L17" s="4">
        <v>54</v>
      </c>
      <c r="M17" s="3">
        <v>57</v>
      </c>
      <c r="N17" s="3">
        <v>-3</v>
      </c>
      <c r="O17" s="3">
        <v>71</v>
      </c>
      <c r="P17" s="3">
        <v>85</v>
      </c>
      <c r="Q17" s="3">
        <v>-14</v>
      </c>
      <c r="R17" s="3">
        <v>88</v>
      </c>
      <c r="S17" s="3">
        <v>94</v>
      </c>
      <c r="T17" s="3">
        <v>-6</v>
      </c>
      <c r="U17" s="3">
        <v>96</v>
      </c>
      <c r="V17" s="3">
        <v>97</v>
      </c>
      <c r="W17" s="3">
        <v>-1</v>
      </c>
      <c r="X17" s="44" t="s">
        <v>276</v>
      </c>
    </row>
    <row r="18" spans="1:24" ht="32.1" customHeight="1">
      <c r="A18" s="2" t="s">
        <v>36</v>
      </c>
      <c r="B18" s="2" t="s">
        <v>120</v>
      </c>
      <c r="C18" s="2" t="s">
        <v>126</v>
      </c>
      <c r="D18" s="2" t="s">
        <v>122</v>
      </c>
      <c r="E18" s="2" t="s">
        <v>127</v>
      </c>
      <c r="F18" s="2" t="s">
        <v>124</v>
      </c>
      <c r="G18" s="3" t="s">
        <v>17</v>
      </c>
      <c r="H18" s="4">
        <v>124</v>
      </c>
      <c r="I18" s="4">
        <v>84</v>
      </c>
      <c r="J18" s="3">
        <v>93</v>
      </c>
      <c r="K18" s="3">
        <v>-9</v>
      </c>
      <c r="L18" s="4">
        <v>37</v>
      </c>
      <c r="M18" s="3">
        <v>51</v>
      </c>
      <c r="N18" s="3">
        <v>-14</v>
      </c>
      <c r="O18" s="3">
        <v>76</v>
      </c>
      <c r="P18" s="3">
        <v>85</v>
      </c>
      <c r="Q18" s="3">
        <v>-9</v>
      </c>
      <c r="R18" s="3">
        <v>82</v>
      </c>
      <c r="S18" s="3">
        <v>93</v>
      </c>
      <c r="T18" s="3">
        <v>-11</v>
      </c>
      <c r="U18" s="3">
        <v>87</v>
      </c>
      <c r="V18" s="3">
        <v>96</v>
      </c>
      <c r="W18" s="3">
        <v>-9</v>
      </c>
      <c r="X18" s="44" t="s">
        <v>276</v>
      </c>
    </row>
    <row r="19" spans="1:24" ht="32.1" customHeight="1">
      <c r="A19" s="2" t="s">
        <v>36</v>
      </c>
      <c r="B19" s="2" t="s">
        <v>98</v>
      </c>
      <c r="C19" s="2" t="s">
        <v>118</v>
      </c>
      <c r="D19" s="2" t="s">
        <v>113</v>
      </c>
      <c r="E19" s="2" t="s">
        <v>119</v>
      </c>
      <c r="F19" s="2" t="s">
        <v>115</v>
      </c>
      <c r="G19" s="3" t="s">
        <v>17</v>
      </c>
      <c r="H19" s="4">
        <v>164</v>
      </c>
      <c r="I19" s="4">
        <v>89</v>
      </c>
      <c r="J19" s="3">
        <v>93</v>
      </c>
      <c r="K19" s="3">
        <v>-4</v>
      </c>
      <c r="L19" s="4">
        <v>48</v>
      </c>
      <c r="M19" s="3">
        <v>50</v>
      </c>
      <c r="N19" s="3">
        <v>-2</v>
      </c>
      <c r="O19" s="3">
        <v>81</v>
      </c>
      <c r="P19" s="3">
        <v>86</v>
      </c>
      <c r="Q19" s="3">
        <v>-5</v>
      </c>
      <c r="R19" s="3">
        <v>89</v>
      </c>
      <c r="S19" s="3">
        <v>93</v>
      </c>
      <c r="T19" s="3">
        <v>-4</v>
      </c>
      <c r="U19" s="3">
        <v>94</v>
      </c>
      <c r="V19" s="3">
        <v>96</v>
      </c>
      <c r="W19" s="3">
        <v>-2</v>
      </c>
      <c r="X19" s="44" t="s">
        <v>276</v>
      </c>
    </row>
    <row r="20" spans="1:24" ht="32.1" customHeight="1">
      <c r="A20" s="2" t="s">
        <v>36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41</v>
      </c>
      <c r="G20" s="3" t="s">
        <v>17</v>
      </c>
      <c r="H20" s="4">
        <v>211</v>
      </c>
      <c r="I20" s="4">
        <v>99</v>
      </c>
      <c r="J20" s="3">
        <v>99</v>
      </c>
      <c r="K20" s="3">
        <v>0</v>
      </c>
      <c r="L20" s="4">
        <v>72</v>
      </c>
      <c r="M20" s="3">
        <v>79</v>
      </c>
      <c r="N20" s="3">
        <v>-7</v>
      </c>
      <c r="O20" s="3">
        <v>92</v>
      </c>
      <c r="P20" s="3">
        <v>92</v>
      </c>
      <c r="Q20" s="3">
        <v>0</v>
      </c>
      <c r="R20" s="3">
        <v>97</v>
      </c>
      <c r="S20" s="3">
        <v>97</v>
      </c>
      <c r="T20" s="3">
        <v>0</v>
      </c>
      <c r="U20" s="3">
        <v>99</v>
      </c>
      <c r="V20" s="3">
        <v>99</v>
      </c>
      <c r="W20" s="3">
        <v>0</v>
      </c>
      <c r="X20" s="45" t="s">
        <v>271</v>
      </c>
    </row>
    <row r="21" spans="1:24" ht="32.1" customHeight="1">
      <c r="A21" s="2" t="s">
        <v>36</v>
      </c>
      <c r="B21" s="2" t="s">
        <v>37</v>
      </c>
      <c r="C21" s="2" t="s">
        <v>19</v>
      </c>
      <c r="D21" s="2" t="s">
        <v>39</v>
      </c>
      <c r="E21" s="2" t="s">
        <v>47</v>
      </c>
      <c r="F21" s="2" t="s">
        <v>41</v>
      </c>
      <c r="G21" s="3" t="s">
        <v>17</v>
      </c>
      <c r="H21" s="4">
        <v>284</v>
      </c>
      <c r="I21" s="4">
        <v>95</v>
      </c>
      <c r="J21" s="3">
        <v>96</v>
      </c>
      <c r="K21" s="3">
        <v>-1</v>
      </c>
      <c r="L21" s="4">
        <v>56</v>
      </c>
      <c r="M21" s="3">
        <v>61</v>
      </c>
      <c r="N21" s="3">
        <v>-5</v>
      </c>
      <c r="O21" s="3">
        <v>86</v>
      </c>
      <c r="P21" s="3">
        <v>89</v>
      </c>
      <c r="Q21" s="3">
        <v>-3</v>
      </c>
      <c r="R21" s="3">
        <v>95</v>
      </c>
      <c r="S21" s="3">
        <v>95</v>
      </c>
      <c r="T21" s="3">
        <v>0</v>
      </c>
      <c r="U21" s="3">
        <v>99</v>
      </c>
      <c r="V21" s="3">
        <v>97</v>
      </c>
      <c r="W21" s="3" t="s">
        <v>257</v>
      </c>
      <c r="X21" s="45" t="s">
        <v>271</v>
      </c>
    </row>
    <row r="22" spans="1:24" ht="32.1" customHeight="1">
      <c r="A22" s="2" t="s">
        <v>36</v>
      </c>
      <c r="B22" s="2" t="s">
        <v>37</v>
      </c>
      <c r="C22" s="2" t="s">
        <v>51</v>
      </c>
      <c r="D22" s="2" t="s">
        <v>52</v>
      </c>
      <c r="E22" s="2" t="s">
        <v>53</v>
      </c>
      <c r="F22" s="2" t="s">
        <v>54</v>
      </c>
      <c r="G22" s="3" t="s">
        <v>17</v>
      </c>
      <c r="H22" s="4">
        <v>185</v>
      </c>
      <c r="I22" s="4">
        <v>98</v>
      </c>
      <c r="J22" s="3">
        <v>98</v>
      </c>
      <c r="K22" s="3">
        <v>0</v>
      </c>
      <c r="L22" s="4">
        <v>67</v>
      </c>
      <c r="M22" s="3">
        <v>68</v>
      </c>
      <c r="N22" s="3">
        <v>-1</v>
      </c>
      <c r="O22" s="3">
        <v>91</v>
      </c>
      <c r="P22" s="3">
        <v>91</v>
      </c>
      <c r="Q22" s="3">
        <v>0</v>
      </c>
      <c r="R22" s="3">
        <v>94</v>
      </c>
      <c r="S22" s="3">
        <v>96</v>
      </c>
      <c r="T22" s="3">
        <v>-2</v>
      </c>
      <c r="U22" s="3">
        <v>97</v>
      </c>
      <c r="V22" s="3">
        <v>98</v>
      </c>
      <c r="W22" s="3">
        <v>-1</v>
      </c>
      <c r="X22" s="45" t="s">
        <v>271</v>
      </c>
    </row>
    <row r="23" spans="1:24" ht="32.1" customHeight="1">
      <c r="A23" s="2" t="s">
        <v>36</v>
      </c>
      <c r="B23" s="2" t="s">
        <v>37</v>
      </c>
      <c r="C23" s="2" t="s">
        <v>24</v>
      </c>
      <c r="D23" s="2" t="s">
        <v>55</v>
      </c>
      <c r="E23" s="2" t="s">
        <v>56</v>
      </c>
      <c r="F23" s="2" t="s">
        <v>57</v>
      </c>
      <c r="G23" s="3" t="s">
        <v>17</v>
      </c>
      <c r="H23" s="4">
        <v>85</v>
      </c>
      <c r="I23" s="4">
        <v>98</v>
      </c>
      <c r="J23" s="3">
        <v>97</v>
      </c>
      <c r="K23" s="3" t="s">
        <v>256</v>
      </c>
      <c r="L23" s="4">
        <v>62</v>
      </c>
      <c r="M23" s="3">
        <v>61</v>
      </c>
      <c r="N23" s="3" t="s">
        <v>256</v>
      </c>
      <c r="O23" s="3">
        <v>86</v>
      </c>
      <c r="P23" s="3">
        <v>89</v>
      </c>
      <c r="Q23" s="3">
        <v>-3</v>
      </c>
      <c r="R23" s="3">
        <v>93</v>
      </c>
      <c r="S23" s="3">
        <v>95</v>
      </c>
      <c r="T23" s="3">
        <v>-2</v>
      </c>
      <c r="U23" s="3">
        <v>99</v>
      </c>
      <c r="V23" s="3">
        <v>98</v>
      </c>
      <c r="W23" s="3" t="s">
        <v>256</v>
      </c>
      <c r="X23" s="45" t="s">
        <v>271</v>
      </c>
    </row>
    <row r="24" spans="1:24" ht="32.1" customHeight="1">
      <c r="A24" s="2" t="s">
        <v>36</v>
      </c>
      <c r="B24" s="2" t="s">
        <v>37</v>
      </c>
      <c r="C24" s="2" t="s">
        <v>67</v>
      </c>
      <c r="D24" s="2" t="s">
        <v>68</v>
      </c>
      <c r="E24" s="2" t="s">
        <v>69</v>
      </c>
      <c r="F24" s="2" t="s">
        <v>70</v>
      </c>
      <c r="G24" s="3" t="s">
        <v>17</v>
      </c>
      <c r="H24" s="4">
        <v>76</v>
      </c>
      <c r="I24" s="4">
        <v>97</v>
      </c>
      <c r="J24" s="3">
        <v>99</v>
      </c>
      <c r="K24" s="3">
        <v>-2</v>
      </c>
      <c r="L24" s="4">
        <v>72</v>
      </c>
      <c r="M24" s="3">
        <v>76</v>
      </c>
      <c r="N24" s="3">
        <v>-4</v>
      </c>
      <c r="O24" s="3">
        <v>88</v>
      </c>
      <c r="P24" s="3">
        <v>90</v>
      </c>
      <c r="Q24" s="3">
        <v>-2</v>
      </c>
      <c r="R24" s="3">
        <v>96</v>
      </c>
      <c r="S24" s="3">
        <v>97</v>
      </c>
      <c r="T24" s="3">
        <v>-1</v>
      </c>
      <c r="U24" s="3">
        <v>99</v>
      </c>
      <c r="V24" s="3">
        <v>99</v>
      </c>
      <c r="W24" s="3">
        <v>0</v>
      </c>
      <c r="X24" s="45" t="s">
        <v>271</v>
      </c>
    </row>
    <row r="25" spans="1:24" ht="32.1" customHeight="1">
      <c r="A25" s="2" t="s">
        <v>36</v>
      </c>
      <c r="B25" s="2" t="s">
        <v>37</v>
      </c>
      <c r="C25" s="2" t="s">
        <v>62</v>
      </c>
      <c r="D25" s="2" t="s">
        <v>59</v>
      </c>
      <c r="E25" s="2" t="s">
        <v>63</v>
      </c>
      <c r="F25" s="2" t="s">
        <v>64</v>
      </c>
      <c r="G25" s="3" t="s">
        <v>18</v>
      </c>
      <c r="H25" s="4">
        <v>73</v>
      </c>
      <c r="I25" s="4">
        <v>100</v>
      </c>
      <c r="J25" s="3">
        <v>98</v>
      </c>
      <c r="K25" s="3" t="s">
        <v>257</v>
      </c>
      <c r="L25" s="4">
        <v>78</v>
      </c>
      <c r="M25" s="3">
        <v>71</v>
      </c>
      <c r="N25" s="3" t="s">
        <v>259</v>
      </c>
      <c r="O25" s="3">
        <v>90</v>
      </c>
      <c r="P25" s="3">
        <v>90</v>
      </c>
      <c r="Q25" s="3">
        <v>0</v>
      </c>
      <c r="R25" s="3">
        <v>98</v>
      </c>
      <c r="S25" s="3">
        <v>96</v>
      </c>
      <c r="T25" s="3" t="s">
        <v>257</v>
      </c>
      <c r="U25" s="3">
        <v>100</v>
      </c>
      <c r="V25" s="3">
        <v>99</v>
      </c>
      <c r="W25" s="3" t="s">
        <v>256</v>
      </c>
      <c r="X25" s="45" t="s">
        <v>271</v>
      </c>
    </row>
    <row r="26" spans="1:24" ht="32.1" customHeight="1">
      <c r="A26" s="2" t="s">
        <v>36</v>
      </c>
      <c r="B26" s="2" t="s">
        <v>71</v>
      </c>
      <c r="C26" s="2" t="s">
        <v>72</v>
      </c>
      <c r="D26" s="2" t="s">
        <v>73</v>
      </c>
      <c r="E26" s="2" t="s">
        <v>74</v>
      </c>
      <c r="F26" s="2" t="s">
        <v>75</v>
      </c>
      <c r="G26" s="3" t="s">
        <v>17</v>
      </c>
      <c r="H26" s="4">
        <v>127</v>
      </c>
      <c r="I26" s="4">
        <v>97</v>
      </c>
      <c r="J26" s="3">
        <v>97</v>
      </c>
      <c r="K26" s="3">
        <v>0</v>
      </c>
      <c r="L26" s="4">
        <v>60</v>
      </c>
      <c r="M26" s="3">
        <v>62</v>
      </c>
      <c r="N26" s="3">
        <v>-2</v>
      </c>
      <c r="O26" s="3">
        <v>93</v>
      </c>
      <c r="P26" s="3">
        <v>90</v>
      </c>
      <c r="Q26" s="3" t="s">
        <v>255</v>
      </c>
      <c r="R26" s="3">
        <v>99</v>
      </c>
      <c r="S26" s="3">
        <v>96</v>
      </c>
      <c r="T26" s="3" t="s">
        <v>255</v>
      </c>
      <c r="U26" s="3">
        <v>100</v>
      </c>
      <c r="V26" s="3">
        <v>98</v>
      </c>
      <c r="W26" s="3" t="s">
        <v>257</v>
      </c>
      <c r="X26" s="45" t="s">
        <v>271</v>
      </c>
    </row>
    <row r="27" spans="1:24" ht="32.1" customHeight="1">
      <c r="A27" s="2" t="s">
        <v>36</v>
      </c>
      <c r="B27" s="2" t="s">
        <v>71</v>
      </c>
      <c r="C27" s="2" t="s">
        <v>90</v>
      </c>
      <c r="D27" s="2" t="s">
        <v>83</v>
      </c>
      <c r="E27" s="2" t="s">
        <v>91</v>
      </c>
      <c r="F27" s="2" t="s">
        <v>85</v>
      </c>
      <c r="G27" s="3" t="s">
        <v>17</v>
      </c>
      <c r="H27" s="4">
        <v>185</v>
      </c>
      <c r="I27" s="4">
        <v>96</v>
      </c>
      <c r="J27" s="3">
        <v>97</v>
      </c>
      <c r="K27" s="3">
        <v>-1</v>
      </c>
      <c r="L27" s="4">
        <v>64</v>
      </c>
      <c r="M27" s="3">
        <v>63</v>
      </c>
      <c r="N27" s="3" t="s">
        <v>256</v>
      </c>
      <c r="O27" s="3">
        <v>91</v>
      </c>
      <c r="P27" s="3">
        <v>89</v>
      </c>
      <c r="Q27" s="3" t="s">
        <v>257</v>
      </c>
      <c r="R27" s="3">
        <v>96</v>
      </c>
      <c r="S27" s="3">
        <v>95</v>
      </c>
      <c r="T27" s="3" t="s">
        <v>256</v>
      </c>
      <c r="U27" s="3">
        <v>98</v>
      </c>
      <c r="V27" s="3">
        <v>98</v>
      </c>
      <c r="W27" s="3">
        <v>0</v>
      </c>
      <c r="X27" s="45" t="s">
        <v>271</v>
      </c>
    </row>
    <row r="28" spans="1:24" ht="32.1" customHeight="1">
      <c r="A28" s="2" t="s">
        <v>36</v>
      </c>
      <c r="B28" s="2" t="s">
        <v>120</v>
      </c>
      <c r="C28" s="2" t="s">
        <v>128</v>
      </c>
      <c r="D28" s="2" t="s">
        <v>122</v>
      </c>
      <c r="E28" s="2" t="s">
        <v>129</v>
      </c>
      <c r="F28" s="2" t="s">
        <v>124</v>
      </c>
      <c r="G28" s="3" t="s">
        <v>17</v>
      </c>
      <c r="H28" s="4">
        <v>250</v>
      </c>
      <c r="I28" s="4">
        <v>96</v>
      </c>
      <c r="J28" s="3">
        <v>98</v>
      </c>
      <c r="K28" s="3">
        <v>-2</v>
      </c>
      <c r="L28" s="4">
        <v>69</v>
      </c>
      <c r="M28" s="3">
        <v>74</v>
      </c>
      <c r="N28" s="3">
        <v>-5</v>
      </c>
      <c r="O28" s="3">
        <v>89</v>
      </c>
      <c r="P28" s="3">
        <v>91</v>
      </c>
      <c r="Q28" s="3">
        <v>-2</v>
      </c>
      <c r="R28" s="3">
        <v>96</v>
      </c>
      <c r="S28" s="3">
        <v>96</v>
      </c>
      <c r="T28" s="3">
        <v>0</v>
      </c>
      <c r="U28" s="3">
        <v>98</v>
      </c>
      <c r="V28" s="3">
        <v>99</v>
      </c>
      <c r="W28" s="3">
        <v>-1</v>
      </c>
      <c r="X28" s="45" t="s">
        <v>271</v>
      </c>
    </row>
    <row r="29" spans="1:24" ht="32.1" customHeight="1">
      <c r="A29" s="2" t="s">
        <v>36</v>
      </c>
      <c r="B29" s="2" t="s">
        <v>120</v>
      </c>
      <c r="C29" s="2" t="s">
        <v>26</v>
      </c>
      <c r="D29" s="2" t="s">
        <v>36</v>
      </c>
      <c r="E29" s="2" t="s">
        <v>142</v>
      </c>
      <c r="F29" s="2" t="s">
        <v>137</v>
      </c>
      <c r="G29" s="3" t="s">
        <v>17</v>
      </c>
      <c r="H29" s="4">
        <v>260</v>
      </c>
      <c r="I29" s="4">
        <v>97</v>
      </c>
      <c r="J29" s="3">
        <v>98</v>
      </c>
      <c r="K29" s="3">
        <v>-1</v>
      </c>
      <c r="L29" s="4">
        <v>64</v>
      </c>
      <c r="M29" s="3">
        <v>72</v>
      </c>
      <c r="N29" s="3">
        <v>-8</v>
      </c>
      <c r="O29" s="3">
        <v>92</v>
      </c>
      <c r="P29" s="3">
        <v>89</v>
      </c>
      <c r="Q29" s="3" t="s">
        <v>255</v>
      </c>
      <c r="R29" s="3">
        <v>98</v>
      </c>
      <c r="S29" s="3">
        <v>96</v>
      </c>
      <c r="T29" s="3" t="s">
        <v>257</v>
      </c>
      <c r="U29" s="3">
        <v>99</v>
      </c>
      <c r="V29" s="3">
        <v>99</v>
      </c>
      <c r="W29" s="3">
        <v>0</v>
      </c>
      <c r="X29" s="45" t="s">
        <v>271</v>
      </c>
    </row>
    <row r="30" spans="1:24" ht="32.1" customHeight="1">
      <c r="A30" s="2" t="s">
        <v>36</v>
      </c>
      <c r="B30" s="2" t="s">
        <v>120</v>
      </c>
      <c r="C30" s="2" t="s">
        <v>25</v>
      </c>
      <c r="D30" s="2" t="s">
        <v>36</v>
      </c>
      <c r="E30" s="2" t="s">
        <v>145</v>
      </c>
      <c r="F30" s="2" t="s">
        <v>137</v>
      </c>
      <c r="G30" s="3" t="s">
        <v>17</v>
      </c>
      <c r="H30" s="4">
        <v>318</v>
      </c>
      <c r="I30" s="4">
        <v>100</v>
      </c>
      <c r="J30" s="3">
        <v>99</v>
      </c>
      <c r="K30" s="3" t="s">
        <v>256</v>
      </c>
      <c r="L30" s="4">
        <v>81</v>
      </c>
      <c r="M30" s="3">
        <v>81</v>
      </c>
      <c r="N30" s="3">
        <v>0</v>
      </c>
      <c r="O30" s="3">
        <v>92</v>
      </c>
      <c r="P30" s="3">
        <v>91</v>
      </c>
      <c r="Q30" s="3" t="s">
        <v>256</v>
      </c>
      <c r="R30" s="3">
        <v>96</v>
      </c>
      <c r="S30" s="3">
        <v>97</v>
      </c>
      <c r="T30" s="3">
        <v>-1</v>
      </c>
      <c r="U30" s="3">
        <v>98</v>
      </c>
      <c r="V30" s="3">
        <v>99</v>
      </c>
      <c r="W30" s="3">
        <v>-1</v>
      </c>
      <c r="X30" s="45" t="s">
        <v>271</v>
      </c>
    </row>
    <row r="31" spans="1:24" ht="32.1" customHeight="1">
      <c r="A31" s="2" t="s">
        <v>36</v>
      </c>
      <c r="B31" s="2" t="s">
        <v>120</v>
      </c>
      <c r="C31" s="2" t="s">
        <v>140</v>
      </c>
      <c r="D31" s="2" t="s">
        <v>36</v>
      </c>
      <c r="E31" s="2" t="s">
        <v>141</v>
      </c>
      <c r="F31" s="2" t="s">
        <v>137</v>
      </c>
      <c r="G31" s="3" t="s">
        <v>17</v>
      </c>
      <c r="H31" s="4">
        <v>401</v>
      </c>
      <c r="I31" s="4">
        <v>93</v>
      </c>
      <c r="J31" s="3">
        <v>96</v>
      </c>
      <c r="K31" s="3">
        <v>-3</v>
      </c>
      <c r="L31" s="4">
        <v>57</v>
      </c>
      <c r="M31" s="3">
        <v>60</v>
      </c>
      <c r="N31" s="3">
        <v>-3</v>
      </c>
      <c r="O31" s="3">
        <v>90</v>
      </c>
      <c r="P31" s="3">
        <v>88</v>
      </c>
      <c r="Q31" s="3" t="s">
        <v>257</v>
      </c>
      <c r="R31" s="3">
        <v>93</v>
      </c>
      <c r="S31" s="3">
        <v>95</v>
      </c>
      <c r="T31" s="3">
        <v>-2</v>
      </c>
      <c r="U31" s="3">
        <v>96</v>
      </c>
      <c r="V31" s="3">
        <v>97</v>
      </c>
      <c r="W31" s="3">
        <v>-1</v>
      </c>
      <c r="X31" s="45" t="s">
        <v>271</v>
      </c>
    </row>
    <row r="32" spans="1:24" ht="32.1" customHeight="1">
      <c r="A32" s="2" t="s">
        <v>36</v>
      </c>
      <c r="B32" s="2" t="s">
        <v>120</v>
      </c>
      <c r="C32" s="2" t="s">
        <v>143</v>
      </c>
      <c r="D32" s="2" t="s">
        <v>36</v>
      </c>
      <c r="E32" s="2" t="s">
        <v>144</v>
      </c>
      <c r="F32" s="2" t="s">
        <v>137</v>
      </c>
      <c r="G32" s="3" t="s">
        <v>17</v>
      </c>
      <c r="H32" s="4">
        <v>352</v>
      </c>
      <c r="I32" s="4">
        <v>93</v>
      </c>
      <c r="J32" s="3">
        <v>92</v>
      </c>
      <c r="K32" s="3" t="s">
        <v>256</v>
      </c>
      <c r="L32" s="4">
        <v>55</v>
      </c>
      <c r="M32" s="3">
        <v>50</v>
      </c>
      <c r="N32" s="3" t="s">
        <v>263</v>
      </c>
      <c r="O32" s="3">
        <v>85</v>
      </c>
      <c r="P32" s="3">
        <v>85</v>
      </c>
      <c r="Q32" s="3">
        <v>0</v>
      </c>
      <c r="R32" s="3">
        <v>94</v>
      </c>
      <c r="S32" s="3">
        <v>92</v>
      </c>
      <c r="T32" s="3" t="s">
        <v>257</v>
      </c>
      <c r="U32" s="3">
        <v>95</v>
      </c>
      <c r="V32" s="3">
        <v>95</v>
      </c>
      <c r="W32" s="3">
        <v>0</v>
      </c>
      <c r="X32" s="45" t="s">
        <v>271</v>
      </c>
    </row>
    <row r="33" spans="1:24" ht="32.1" customHeight="1">
      <c r="A33" s="2" t="s">
        <v>36</v>
      </c>
      <c r="B33" s="2" t="s">
        <v>120</v>
      </c>
      <c r="C33" s="2" t="s">
        <v>154</v>
      </c>
      <c r="D33" s="2" t="s">
        <v>155</v>
      </c>
      <c r="E33" s="2" t="s">
        <v>156</v>
      </c>
      <c r="F33" s="2" t="s">
        <v>157</v>
      </c>
      <c r="G33" s="3" t="s">
        <v>17</v>
      </c>
      <c r="H33" s="4">
        <v>101</v>
      </c>
      <c r="I33" s="4">
        <v>94</v>
      </c>
      <c r="J33" s="3">
        <v>96</v>
      </c>
      <c r="K33" s="3">
        <v>-2</v>
      </c>
      <c r="L33" s="4">
        <v>60</v>
      </c>
      <c r="M33" s="3">
        <v>63</v>
      </c>
      <c r="N33" s="3">
        <v>-3</v>
      </c>
      <c r="O33" s="3">
        <v>91</v>
      </c>
      <c r="P33" s="3">
        <v>89</v>
      </c>
      <c r="Q33" s="3" t="s">
        <v>257</v>
      </c>
      <c r="R33" s="3">
        <v>94</v>
      </c>
      <c r="S33" s="3">
        <v>96</v>
      </c>
      <c r="T33" s="3">
        <v>-2</v>
      </c>
      <c r="U33" s="3">
        <v>97</v>
      </c>
      <c r="V33" s="3">
        <v>98</v>
      </c>
      <c r="W33" s="3">
        <v>-1</v>
      </c>
      <c r="X33" s="45" t="s">
        <v>271</v>
      </c>
    </row>
    <row r="34" spans="1:24" ht="32.1" customHeight="1">
      <c r="A34" s="2" t="s">
        <v>36</v>
      </c>
      <c r="B34" s="2" t="s">
        <v>120</v>
      </c>
      <c r="C34" s="2" t="s">
        <v>130</v>
      </c>
      <c r="D34" s="2" t="s">
        <v>131</v>
      </c>
      <c r="E34" s="2" t="s">
        <v>132</v>
      </c>
      <c r="F34" s="2" t="s">
        <v>133</v>
      </c>
      <c r="G34" s="3" t="s">
        <v>17</v>
      </c>
      <c r="H34" s="4">
        <v>456</v>
      </c>
      <c r="I34" s="4">
        <v>95</v>
      </c>
      <c r="J34" s="3">
        <v>97</v>
      </c>
      <c r="K34" s="3">
        <v>-2</v>
      </c>
      <c r="L34" s="4">
        <v>66</v>
      </c>
      <c r="M34" s="3">
        <v>68</v>
      </c>
      <c r="N34" s="3">
        <v>-2</v>
      </c>
      <c r="O34" s="3">
        <v>90</v>
      </c>
      <c r="P34" s="3">
        <v>89</v>
      </c>
      <c r="Q34" s="3" t="s">
        <v>256</v>
      </c>
      <c r="R34" s="3">
        <v>97</v>
      </c>
      <c r="S34" s="3">
        <v>96</v>
      </c>
      <c r="T34" s="3" t="s">
        <v>256</v>
      </c>
      <c r="U34" s="3">
        <v>98</v>
      </c>
      <c r="V34" s="3">
        <v>98</v>
      </c>
      <c r="W34" s="3">
        <v>0</v>
      </c>
      <c r="X34" s="45" t="s">
        <v>271</v>
      </c>
    </row>
    <row r="35" spans="1:24" ht="32.1" customHeight="1">
      <c r="A35" s="2" t="s">
        <v>36</v>
      </c>
      <c r="B35" s="2" t="s">
        <v>120</v>
      </c>
      <c r="C35" s="2" t="s">
        <v>34</v>
      </c>
      <c r="D35" s="2" t="s">
        <v>36</v>
      </c>
      <c r="E35" s="2" t="s">
        <v>136</v>
      </c>
      <c r="F35" s="2" t="s">
        <v>137</v>
      </c>
      <c r="G35" s="3" t="s">
        <v>18</v>
      </c>
      <c r="H35" s="4">
        <v>198</v>
      </c>
      <c r="I35" s="4">
        <v>100</v>
      </c>
      <c r="J35" s="3">
        <v>99</v>
      </c>
      <c r="K35" s="3" t="s">
        <v>256</v>
      </c>
      <c r="L35" s="4">
        <v>80</v>
      </c>
      <c r="M35" s="3">
        <v>81</v>
      </c>
      <c r="N35" s="3">
        <v>-1</v>
      </c>
      <c r="O35" s="3">
        <v>93</v>
      </c>
      <c r="P35" s="3">
        <v>92</v>
      </c>
      <c r="Q35" s="3" t="s">
        <v>256</v>
      </c>
      <c r="R35" s="3">
        <v>96</v>
      </c>
      <c r="S35" s="3">
        <v>97</v>
      </c>
      <c r="T35" s="3">
        <v>-1</v>
      </c>
      <c r="U35" s="3">
        <v>99</v>
      </c>
      <c r="V35" s="3">
        <v>99</v>
      </c>
      <c r="W35" s="3">
        <v>0</v>
      </c>
      <c r="X35" s="45" t="s">
        <v>271</v>
      </c>
    </row>
    <row r="36" spans="1:24" ht="32.1" customHeight="1">
      <c r="A36" s="2" t="s">
        <v>36</v>
      </c>
      <c r="B36" s="2" t="s">
        <v>120</v>
      </c>
      <c r="C36" s="2" t="s">
        <v>20</v>
      </c>
      <c r="D36" s="2" t="s">
        <v>36</v>
      </c>
      <c r="E36" s="2" t="s">
        <v>151</v>
      </c>
      <c r="F36" s="2" t="s">
        <v>137</v>
      </c>
      <c r="G36" s="3" t="s">
        <v>18</v>
      </c>
      <c r="H36" s="4">
        <v>115</v>
      </c>
      <c r="I36" s="4">
        <v>100</v>
      </c>
      <c r="J36" s="3">
        <v>99</v>
      </c>
      <c r="K36" s="3" t="s">
        <v>256</v>
      </c>
      <c r="L36" s="4">
        <v>71</v>
      </c>
      <c r="M36" s="3">
        <v>80</v>
      </c>
      <c r="N36" s="3">
        <v>-9</v>
      </c>
      <c r="O36" s="3">
        <v>91</v>
      </c>
      <c r="P36" s="3">
        <v>89</v>
      </c>
      <c r="Q36" s="3" t="s">
        <v>257</v>
      </c>
      <c r="R36" s="3">
        <v>97</v>
      </c>
      <c r="S36" s="3">
        <v>97</v>
      </c>
      <c r="T36" s="3">
        <v>0</v>
      </c>
      <c r="U36" s="3">
        <v>100</v>
      </c>
      <c r="V36" s="3">
        <v>99</v>
      </c>
      <c r="W36" s="3" t="s">
        <v>256</v>
      </c>
      <c r="X36" s="45" t="s">
        <v>271</v>
      </c>
    </row>
    <row r="37" spans="1:24" ht="32.1" customHeight="1">
      <c r="A37" s="2" t="s">
        <v>36</v>
      </c>
      <c r="B37" s="2" t="s">
        <v>120</v>
      </c>
      <c r="C37" s="2" t="s">
        <v>33</v>
      </c>
      <c r="D37" s="2" t="s">
        <v>36</v>
      </c>
      <c r="E37" s="2" t="s">
        <v>148</v>
      </c>
      <c r="F37" s="2" t="s">
        <v>137</v>
      </c>
      <c r="G37" s="3" t="s">
        <v>18</v>
      </c>
      <c r="H37" s="4">
        <v>212</v>
      </c>
      <c r="I37" s="4">
        <v>100</v>
      </c>
      <c r="J37" s="3">
        <v>99</v>
      </c>
      <c r="K37" s="3" t="s">
        <v>256</v>
      </c>
      <c r="L37" s="4">
        <v>91</v>
      </c>
      <c r="M37" s="3">
        <v>86</v>
      </c>
      <c r="N37" s="3" t="s">
        <v>263</v>
      </c>
      <c r="O37" s="3">
        <v>95</v>
      </c>
      <c r="P37" s="3">
        <v>93</v>
      </c>
      <c r="Q37" s="3" t="s">
        <v>257</v>
      </c>
      <c r="R37" s="3">
        <v>98</v>
      </c>
      <c r="S37" s="3">
        <v>97</v>
      </c>
      <c r="T37" s="3" t="s">
        <v>256</v>
      </c>
      <c r="U37" s="3">
        <v>100</v>
      </c>
      <c r="V37" s="3">
        <v>99</v>
      </c>
      <c r="W37" s="3" t="s">
        <v>256</v>
      </c>
      <c r="X37" s="45" t="s">
        <v>271</v>
      </c>
    </row>
    <row r="38" spans="1:24" ht="32.1" customHeight="1">
      <c r="A38" s="2" t="s">
        <v>36</v>
      </c>
      <c r="B38" s="2" t="s">
        <v>120</v>
      </c>
      <c r="C38" s="2" t="s">
        <v>29</v>
      </c>
      <c r="D38" s="2" t="s">
        <v>122</v>
      </c>
      <c r="E38" s="2" t="s">
        <v>125</v>
      </c>
      <c r="F38" s="2" t="s">
        <v>124</v>
      </c>
      <c r="G38" s="3" t="s">
        <v>18</v>
      </c>
      <c r="H38" s="4">
        <v>197</v>
      </c>
      <c r="I38" s="4">
        <v>98</v>
      </c>
      <c r="J38" s="3">
        <v>98</v>
      </c>
      <c r="K38" s="3">
        <v>0</v>
      </c>
      <c r="L38" s="4">
        <v>74</v>
      </c>
      <c r="M38" s="3">
        <v>71</v>
      </c>
      <c r="N38" s="3" t="s">
        <v>255</v>
      </c>
      <c r="O38" s="3">
        <v>91</v>
      </c>
      <c r="P38" s="3">
        <v>91</v>
      </c>
      <c r="Q38" s="3">
        <v>0</v>
      </c>
      <c r="R38" s="3">
        <v>94</v>
      </c>
      <c r="S38" s="3">
        <v>96</v>
      </c>
      <c r="T38" s="3">
        <v>-2</v>
      </c>
      <c r="U38" s="3">
        <v>98</v>
      </c>
      <c r="V38" s="3">
        <v>98</v>
      </c>
      <c r="W38" s="3">
        <v>0</v>
      </c>
      <c r="X38" s="45" t="s">
        <v>271</v>
      </c>
    </row>
    <row r="39" spans="1:24" ht="32.1" customHeight="1">
      <c r="A39" s="2" t="s">
        <v>36</v>
      </c>
      <c r="B39" s="2" t="s">
        <v>120</v>
      </c>
      <c r="C39" s="2" t="s">
        <v>27</v>
      </c>
      <c r="D39" s="2" t="s">
        <v>36</v>
      </c>
      <c r="E39" s="2" t="s">
        <v>139</v>
      </c>
      <c r="F39" s="2" t="s">
        <v>137</v>
      </c>
      <c r="G39" s="3" t="s">
        <v>17</v>
      </c>
      <c r="H39" s="4">
        <v>73</v>
      </c>
      <c r="I39" s="4">
        <v>95</v>
      </c>
      <c r="J39" s="3">
        <v>96</v>
      </c>
      <c r="K39" s="3">
        <v>-1</v>
      </c>
      <c r="L39" s="4">
        <v>74</v>
      </c>
      <c r="M39" s="3">
        <v>59</v>
      </c>
      <c r="N39" s="3" t="s">
        <v>254</v>
      </c>
      <c r="O39" s="3">
        <v>85</v>
      </c>
      <c r="P39" s="3">
        <v>88</v>
      </c>
      <c r="Q39" s="3">
        <v>-3</v>
      </c>
      <c r="R39" s="3">
        <v>93</v>
      </c>
      <c r="S39" s="3">
        <v>95</v>
      </c>
      <c r="T39" s="3">
        <v>-2</v>
      </c>
      <c r="U39" s="3">
        <v>96</v>
      </c>
      <c r="V39" s="3">
        <v>98</v>
      </c>
      <c r="W39" s="3">
        <v>-2</v>
      </c>
      <c r="X39" s="45" t="s">
        <v>271</v>
      </c>
    </row>
    <row r="40" spans="1:24" ht="32.1" customHeight="1">
      <c r="A40" s="2" t="s">
        <v>36</v>
      </c>
      <c r="B40" s="2" t="s">
        <v>120</v>
      </c>
      <c r="C40" s="2" t="s">
        <v>146</v>
      </c>
      <c r="D40" s="2" t="s">
        <v>36</v>
      </c>
      <c r="E40" s="2" t="s">
        <v>147</v>
      </c>
      <c r="F40" s="2" t="s">
        <v>137</v>
      </c>
      <c r="G40" s="3" t="s">
        <v>17</v>
      </c>
      <c r="H40" s="4">
        <v>309</v>
      </c>
      <c r="I40" s="4">
        <v>98</v>
      </c>
      <c r="J40" s="3">
        <v>99</v>
      </c>
      <c r="K40" s="3">
        <v>-1</v>
      </c>
      <c r="L40" s="4">
        <v>77</v>
      </c>
      <c r="M40" s="3">
        <v>79</v>
      </c>
      <c r="N40" s="3">
        <v>-2</v>
      </c>
      <c r="O40" s="3">
        <v>93</v>
      </c>
      <c r="P40" s="3">
        <v>91</v>
      </c>
      <c r="Q40" s="3" t="s">
        <v>257</v>
      </c>
      <c r="R40" s="3">
        <v>97</v>
      </c>
      <c r="S40" s="3">
        <v>97</v>
      </c>
      <c r="T40" s="3">
        <v>0</v>
      </c>
      <c r="U40" s="3">
        <v>99</v>
      </c>
      <c r="V40" s="3">
        <v>99</v>
      </c>
      <c r="W40" s="3">
        <v>0</v>
      </c>
      <c r="X40" s="45" t="s">
        <v>271</v>
      </c>
    </row>
    <row r="41" spans="1:24" ht="32.1" customHeight="1">
      <c r="A41" s="2" t="s">
        <v>36</v>
      </c>
      <c r="B41" s="2" t="s">
        <v>98</v>
      </c>
      <c r="C41" s="2" t="s">
        <v>35</v>
      </c>
      <c r="D41" s="2" t="s">
        <v>110</v>
      </c>
      <c r="E41" s="2" t="s">
        <v>111</v>
      </c>
      <c r="F41" s="2" t="s">
        <v>112</v>
      </c>
      <c r="G41" s="3" t="s">
        <v>17</v>
      </c>
      <c r="H41" s="4">
        <v>245</v>
      </c>
      <c r="I41" s="4">
        <v>95</v>
      </c>
      <c r="J41" s="3">
        <v>97</v>
      </c>
      <c r="K41" s="3">
        <v>-2</v>
      </c>
      <c r="L41" s="4">
        <v>59</v>
      </c>
      <c r="M41" s="3">
        <v>67</v>
      </c>
      <c r="N41" s="3">
        <v>-8</v>
      </c>
      <c r="O41" s="3">
        <v>91</v>
      </c>
      <c r="P41" s="3">
        <v>89</v>
      </c>
      <c r="Q41" s="3" t="s">
        <v>257</v>
      </c>
      <c r="R41" s="3">
        <v>93</v>
      </c>
      <c r="S41" s="3">
        <v>96</v>
      </c>
      <c r="T41" s="3">
        <v>-3</v>
      </c>
      <c r="U41" s="3">
        <v>95</v>
      </c>
      <c r="V41" s="3">
        <v>98</v>
      </c>
      <c r="W41" s="3">
        <v>-3</v>
      </c>
      <c r="X41" s="45" t="s">
        <v>271</v>
      </c>
    </row>
    <row r="42" spans="1:24" ht="32.1" customHeight="1">
      <c r="A42" s="2" t="s">
        <v>36</v>
      </c>
      <c r="B42" s="2" t="s">
        <v>98</v>
      </c>
      <c r="C42" s="2" t="s">
        <v>116</v>
      </c>
      <c r="D42" s="2" t="s">
        <v>113</v>
      </c>
      <c r="E42" s="2" t="s">
        <v>117</v>
      </c>
      <c r="F42" s="2" t="s">
        <v>115</v>
      </c>
      <c r="G42" s="3" t="s">
        <v>18</v>
      </c>
      <c r="H42" s="4">
        <v>97</v>
      </c>
      <c r="I42" s="4">
        <v>100</v>
      </c>
      <c r="J42" s="3">
        <v>98</v>
      </c>
      <c r="K42" s="3" t="s">
        <v>257</v>
      </c>
      <c r="L42" s="4">
        <v>80</v>
      </c>
      <c r="M42" s="3">
        <v>70</v>
      </c>
      <c r="N42" s="3" t="s">
        <v>258</v>
      </c>
      <c r="O42" s="3">
        <v>89</v>
      </c>
      <c r="P42" s="3">
        <v>91</v>
      </c>
      <c r="Q42" s="3">
        <v>-2</v>
      </c>
      <c r="R42" s="3">
        <v>98</v>
      </c>
      <c r="S42" s="3">
        <v>96</v>
      </c>
      <c r="T42" s="3" t="s">
        <v>257</v>
      </c>
      <c r="U42" s="3">
        <v>100</v>
      </c>
      <c r="V42" s="3">
        <v>99</v>
      </c>
      <c r="W42" s="3" t="s">
        <v>256</v>
      </c>
      <c r="X42" s="45" t="s">
        <v>271</v>
      </c>
    </row>
    <row r="43" spans="1:24" ht="32.1" customHeight="1">
      <c r="A43" s="2" t="s">
        <v>36</v>
      </c>
      <c r="B43" s="2" t="s">
        <v>98</v>
      </c>
      <c r="C43" s="2" t="s">
        <v>102</v>
      </c>
      <c r="D43" s="2" t="s">
        <v>99</v>
      </c>
      <c r="E43" s="2" t="s">
        <v>103</v>
      </c>
      <c r="F43" s="2" t="s">
        <v>101</v>
      </c>
      <c r="G43" s="3" t="s">
        <v>17</v>
      </c>
      <c r="H43" s="4">
        <v>226</v>
      </c>
      <c r="I43" s="4">
        <v>94</v>
      </c>
      <c r="J43" s="3">
        <v>97</v>
      </c>
      <c r="K43" s="3">
        <v>-3</v>
      </c>
      <c r="L43" s="4">
        <v>56</v>
      </c>
      <c r="M43" s="3">
        <v>62</v>
      </c>
      <c r="N43" s="3">
        <v>-6</v>
      </c>
      <c r="O43" s="3">
        <v>91</v>
      </c>
      <c r="P43" s="3">
        <v>89</v>
      </c>
      <c r="Q43" s="3" t="s">
        <v>257</v>
      </c>
      <c r="R43" s="3">
        <v>96</v>
      </c>
      <c r="S43" s="3">
        <v>95</v>
      </c>
      <c r="T43" s="3" t="s">
        <v>256</v>
      </c>
      <c r="U43" s="3">
        <v>97</v>
      </c>
      <c r="V43" s="3">
        <v>98</v>
      </c>
      <c r="W43" s="3">
        <v>-1</v>
      </c>
      <c r="X43" s="45" t="s">
        <v>271</v>
      </c>
    </row>
    <row r="44" spans="1:24" ht="32.1" customHeight="1">
      <c r="A44" s="2" t="s">
        <v>36</v>
      </c>
      <c r="B44" s="2" t="s">
        <v>98</v>
      </c>
      <c r="C44" s="2" t="s">
        <v>21</v>
      </c>
      <c r="D44" s="2" t="s">
        <v>99</v>
      </c>
      <c r="E44" s="2" t="s">
        <v>100</v>
      </c>
      <c r="F44" s="2" t="s">
        <v>101</v>
      </c>
      <c r="G44" s="3" t="s">
        <v>17</v>
      </c>
      <c r="H44" s="4">
        <v>182</v>
      </c>
      <c r="I44" s="4">
        <v>98</v>
      </c>
      <c r="J44" s="3">
        <v>98</v>
      </c>
      <c r="K44" s="3">
        <v>0</v>
      </c>
      <c r="L44" s="4">
        <v>68</v>
      </c>
      <c r="M44" s="3">
        <v>71</v>
      </c>
      <c r="N44" s="3">
        <v>-3</v>
      </c>
      <c r="O44" s="3">
        <v>89</v>
      </c>
      <c r="P44" s="3">
        <v>90</v>
      </c>
      <c r="Q44" s="3">
        <v>-1</v>
      </c>
      <c r="R44" s="3">
        <v>96</v>
      </c>
      <c r="S44" s="3">
        <v>96</v>
      </c>
      <c r="T44" s="3">
        <v>0</v>
      </c>
      <c r="U44" s="3">
        <v>98</v>
      </c>
      <c r="V44" s="3">
        <v>98</v>
      </c>
      <c r="W44" s="3">
        <v>0</v>
      </c>
      <c r="X44" s="45" t="s">
        <v>271</v>
      </c>
    </row>
    <row r="45" spans="1:24" ht="32.1" customHeight="1">
      <c r="A45" s="2" t="s">
        <v>36</v>
      </c>
      <c r="B45" s="2" t="s">
        <v>37</v>
      </c>
      <c r="C45" s="2" t="s">
        <v>30</v>
      </c>
      <c r="D45" s="2" t="s">
        <v>39</v>
      </c>
      <c r="E45" s="2" t="s">
        <v>46</v>
      </c>
      <c r="F45" s="2" t="s">
        <v>41</v>
      </c>
      <c r="G45" s="3" t="s">
        <v>18</v>
      </c>
      <c r="H45" s="4">
        <v>124</v>
      </c>
      <c r="I45" s="4">
        <v>100</v>
      </c>
      <c r="J45" s="3">
        <v>99</v>
      </c>
      <c r="K45" s="3" t="s">
        <v>256</v>
      </c>
      <c r="L45" s="4">
        <v>82</v>
      </c>
      <c r="M45" s="3">
        <v>76</v>
      </c>
      <c r="N45" s="3" t="s">
        <v>264</v>
      </c>
      <c r="O45" s="3">
        <v>96</v>
      </c>
      <c r="P45" s="3">
        <v>91</v>
      </c>
      <c r="Q45" s="3" t="s">
        <v>263</v>
      </c>
      <c r="R45" s="3">
        <v>98</v>
      </c>
      <c r="S45" s="3">
        <v>97</v>
      </c>
      <c r="T45" s="3" t="s">
        <v>256</v>
      </c>
      <c r="U45" s="3">
        <v>100</v>
      </c>
      <c r="V45" s="3">
        <v>99</v>
      </c>
      <c r="W45" s="3" t="s">
        <v>256</v>
      </c>
      <c r="X45" s="46" t="s">
        <v>278</v>
      </c>
    </row>
    <row r="46" spans="1:24" ht="32.1" customHeight="1">
      <c r="A46" s="2" t="s">
        <v>36</v>
      </c>
      <c r="B46" s="2" t="s">
        <v>71</v>
      </c>
      <c r="C46" s="2" t="s">
        <v>96</v>
      </c>
      <c r="D46" s="2" t="s">
        <v>83</v>
      </c>
      <c r="E46" s="2" t="s">
        <v>97</v>
      </c>
      <c r="F46" s="2" t="s">
        <v>85</v>
      </c>
      <c r="G46" s="3" t="s">
        <v>18</v>
      </c>
      <c r="H46" s="4">
        <v>109</v>
      </c>
      <c r="I46" s="4">
        <v>100</v>
      </c>
      <c r="J46" s="3">
        <v>99</v>
      </c>
      <c r="K46" s="3" t="s">
        <v>256</v>
      </c>
      <c r="L46" s="4">
        <v>90</v>
      </c>
      <c r="M46" s="3">
        <v>84</v>
      </c>
      <c r="N46" s="3" t="s">
        <v>264</v>
      </c>
      <c r="O46" s="3">
        <v>85</v>
      </c>
      <c r="P46" s="3">
        <v>92</v>
      </c>
      <c r="Q46" s="3">
        <v>-7</v>
      </c>
      <c r="R46" s="3">
        <v>96</v>
      </c>
      <c r="S46" s="3">
        <v>97</v>
      </c>
      <c r="T46" s="3">
        <v>-1</v>
      </c>
      <c r="U46" s="3">
        <v>100</v>
      </c>
      <c r="V46" s="3">
        <v>99</v>
      </c>
      <c r="W46" s="3" t="s">
        <v>256</v>
      </c>
      <c r="X46" s="42" t="s">
        <v>277</v>
      </c>
    </row>
    <row r="47" spans="1:24" ht="32.1" customHeight="1">
      <c r="A47" s="2" t="s">
        <v>36</v>
      </c>
      <c r="B47" s="2" t="s">
        <v>71</v>
      </c>
      <c r="C47" s="2" t="s">
        <v>94</v>
      </c>
      <c r="D47" s="2" t="s">
        <v>83</v>
      </c>
      <c r="E47" s="2" t="s">
        <v>95</v>
      </c>
      <c r="F47" s="2" t="s">
        <v>85</v>
      </c>
      <c r="G47" s="3" t="s">
        <v>18</v>
      </c>
      <c r="H47" s="4">
        <v>103</v>
      </c>
      <c r="I47" s="4">
        <v>99</v>
      </c>
      <c r="J47" s="3">
        <v>99</v>
      </c>
      <c r="K47" s="3">
        <v>0</v>
      </c>
      <c r="L47" s="4">
        <v>82</v>
      </c>
      <c r="M47" s="3">
        <v>80</v>
      </c>
      <c r="N47" s="3" t="s">
        <v>257</v>
      </c>
      <c r="O47" s="3">
        <v>87</v>
      </c>
      <c r="P47" s="3">
        <v>91</v>
      </c>
      <c r="Q47" s="3">
        <v>-4</v>
      </c>
      <c r="R47" s="3">
        <v>96</v>
      </c>
      <c r="S47" s="3">
        <v>97</v>
      </c>
      <c r="T47" s="3">
        <v>-1</v>
      </c>
      <c r="U47" s="3">
        <v>97</v>
      </c>
      <c r="V47" s="3">
        <v>99</v>
      </c>
      <c r="W47" s="3">
        <v>-2</v>
      </c>
      <c r="X47" s="42" t="s">
        <v>277</v>
      </c>
    </row>
    <row r="48" spans="1:24" ht="32.1" customHeight="1">
      <c r="A48" s="2" t="s">
        <v>36</v>
      </c>
      <c r="B48" s="2" t="s">
        <v>120</v>
      </c>
      <c r="C48" s="2" t="s">
        <v>134</v>
      </c>
      <c r="D48" s="2" t="s">
        <v>131</v>
      </c>
      <c r="E48" s="2" t="s">
        <v>135</v>
      </c>
      <c r="F48" s="2" t="s">
        <v>133</v>
      </c>
      <c r="G48" s="3" t="s">
        <v>18</v>
      </c>
      <c r="H48" s="4">
        <v>83</v>
      </c>
      <c r="I48" s="4">
        <v>100</v>
      </c>
      <c r="J48" s="3">
        <v>99</v>
      </c>
      <c r="K48" s="3" t="s">
        <v>256</v>
      </c>
      <c r="L48" s="4">
        <v>88</v>
      </c>
      <c r="M48" s="3">
        <v>79</v>
      </c>
      <c r="N48" s="3" t="s">
        <v>261</v>
      </c>
      <c r="O48" s="3">
        <v>85</v>
      </c>
      <c r="P48" s="3">
        <v>91</v>
      </c>
      <c r="Q48" s="3">
        <v>-6</v>
      </c>
      <c r="R48" s="3">
        <v>94</v>
      </c>
      <c r="S48" s="3">
        <v>97</v>
      </c>
      <c r="T48" s="3">
        <v>-3</v>
      </c>
      <c r="U48" s="3">
        <v>100</v>
      </c>
      <c r="V48" s="3">
        <v>99</v>
      </c>
      <c r="W48" s="3" t="s">
        <v>256</v>
      </c>
      <c r="X48" s="42" t="s">
        <v>277</v>
      </c>
    </row>
    <row r="49" spans="1:24" ht="32.1" customHeight="1">
      <c r="A49" s="2" t="s">
        <v>36</v>
      </c>
      <c r="B49" s="2" t="s">
        <v>120</v>
      </c>
      <c r="C49" s="2" t="s">
        <v>152</v>
      </c>
      <c r="D49" s="2" t="s">
        <v>36</v>
      </c>
      <c r="E49" s="2" t="s">
        <v>153</v>
      </c>
      <c r="F49" s="2" t="s">
        <v>137</v>
      </c>
      <c r="G49" s="3" t="s">
        <v>18</v>
      </c>
      <c r="H49" s="4">
        <v>109</v>
      </c>
      <c r="I49" s="4">
        <v>100</v>
      </c>
      <c r="J49" s="3">
        <v>98</v>
      </c>
      <c r="K49" s="3" t="s">
        <v>257</v>
      </c>
      <c r="L49" s="4">
        <v>72</v>
      </c>
      <c r="M49" s="3">
        <v>66</v>
      </c>
      <c r="N49" s="3" t="s">
        <v>264</v>
      </c>
      <c r="O49" s="3">
        <v>84</v>
      </c>
      <c r="P49" s="3">
        <v>90</v>
      </c>
      <c r="Q49" s="3">
        <v>-6</v>
      </c>
      <c r="R49" s="3">
        <v>86</v>
      </c>
      <c r="S49" s="3">
        <v>96</v>
      </c>
      <c r="T49" s="3">
        <v>-10</v>
      </c>
      <c r="U49" s="3">
        <v>100</v>
      </c>
      <c r="V49" s="3">
        <v>98</v>
      </c>
      <c r="W49" s="3" t="s">
        <v>257</v>
      </c>
      <c r="X49" s="42" t="s">
        <v>277</v>
      </c>
    </row>
    <row r="50" spans="1:24" ht="32.1" customHeight="1">
      <c r="A50" s="2" t="s">
        <v>36</v>
      </c>
      <c r="B50" s="2" t="s">
        <v>120</v>
      </c>
      <c r="C50" s="2" t="s">
        <v>149</v>
      </c>
      <c r="D50" s="2" t="s">
        <v>36</v>
      </c>
      <c r="E50" s="2" t="s">
        <v>150</v>
      </c>
      <c r="F50" s="2" t="s">
        <v>137</v>
      </c>
      <c r="G50" s="3" t="s">
        <v>18</v>
      </c>
      <c r="H50" s="4">
        <v>62</v>
      </c>
      <c r="I50" s="4">
        <v>98</v>
      </c>
      <c r="J50" s="3">
        <v>98</v>
      </c>
      <c r="K50" s="3">
        <v>0</v>
      </c>
      <c r="L50" s="4">
        <v>69</v>
      </c>
      <c r="M50" s="3">
        <v>63</v>
      </c>
      <c r="N50" s="3" t="s">
        <v>264</v>
      </c>
      <c r="O50" s="3">
        <v>82</v>
      </c>
      <c r="P50" s="3">
        <v>88</v>
      </c>
      <c r="Q50" s="3">
        <v>-6</v>
      </c>
      <c r="R50" s="3">
        <v>90</v>
      </c>
      <c r="S50" s="3">
        <v>96</v>
      </c>
      <c r="T50" s="3">
        <v>-6</v>
      </c>
      <c r="U50" s="3">
        <v>98</v>
      </c>
      <c r="V50" s="3">
        <v>98</v>
      </c>
      <c r="W50" s="3">
        <v>0</v>
      </c>
      <c r="X50" s="42" t="s">
        <v>277</v>
      </c>
    </row>
    <row r="51" spans="1:24" ht="32.1" customHeight="1">
      <c r="A51" s="2" t="s">
        <v>36</v>
      </c>
      <c r="B51" s="2" t="s">
        <v>98</v>
      </c>
      <c r="C51" s="2" t="s">
        <v>22</v>
      </c>
      <c r="D51" s="2" t="s">
        <v>113</v>
      </c>
      <c r="E51" s="2" t="s">
        <v>114</v>
      </c>
      <c r="F51" s="2" t="s">
        <v>115</v>
      </c>
      <c r="G51" s="3" t="s">
        <v>17</v>
      </c>
      <c r="H51" s="4">
        <v>77</v>
      </c>
      <c r="I51" s="4">
        <v>96</v>
      </c>
      <c r="J51" s="3">
        <v>96</v>
      </c>
      <c r="K51" s="3">
        <v>0</v>
      </c>
      <c r="L51" s="4">
        <v>62</v>
      </c>
      <c r="M51" s="3">
        <v>58</v>
      </c>
      <c r="N51" s="3" t="s">
        <v>253</v>
      </c>
      <c r="O51" s="3">
        <v>82</v>
      </c>
      <c r="P51" s="3">
        <v>88</v>
      </c>
      <c r="Q51" s="3">
        <v>-6</v>
      </c>
      <c r="R51" s="3">
        <v>93</v>
      </c>
      <c r="S51" s="3">
        <v>95</v>
      </c>
      <c r="T51" s="3">
        <v>-2</v>
      </c>
      <c r="U51" s="3">
        <v>100</v>
      </c>
      <c r="V51" s="3">
        <v>97</v>
      </c>
      <c r="W51" s="3" t="s">
        <v>255</v>
      </c>
      <c r="X51" s="42" t="s">
        <v>277</v>
      </c>
    </row>
    <row r="52" spans="1:24" ht="32.1" customHeight="1">
      <c r="A52" s="2" t="s">
        <v>36</v>
      </c>
      <c r="B52" s="2" t="s">
        <v>98</v>
      </c>
      <c r="C52" s="2" t="s">
        <v>104</v>
      </c>
      <c r="D52" s="2" t="s">
        <v>99</v>
      </c>
      <c r="E52" s="2" t="s">
        <v>105</v>
      </c>
      <c r="F52" s="2" t="s">
        <v>101</v>
      </c>
      <c r="G52" s="3" t="s">
        <v>18</v>
      </c>
      <c r="H52" s="4">
        <v>55</v>
      </c>
      <c r="I52" s="4">
        <v>100</v>
      </c>
      <c r="J52" s="3">
        <v>99</v>
      </c>
      <c r="K52" s="3" t="s">
        <v>256</v>
      </c>
      <c r="L52" s="4">
        <v>96</v>
      </c>
      <c r="M52" s="3">
        <v>73</v>
      </c>
      <c r="N52" s="3" t="s">
        <v>266</v>
      </c>
      <c r="O52" s="3">
        <v>87</v>
      </c>
      <c r="P52" s="3">
        <v>91</v>
      </c>
      <c r="Q52" s="3">
        <v>-4</v>
      </c>
      <c r="R52" s="3">
        <v>98</v>
      </c>
      <c r="S52" s="3">
        <v>97</v>
      </c>
      <c r="T52" s="3" t="s">
        <v>256</v>
      </c>
      <c r="U52" s="3">
        <v>98</v>
      </c>
      <c r="V52" s="3">
        <v>99</v>
      </c>
      <c r="W52" s="3">
        <v>-1</v>
      </c>
      <c r="X52" s="42" t="s">
        <v>277</v>
      </c>
    </row>
  </sheetData>
  <autoFilter ref="A2:D52"/>
  <sortState ref="A3:Y52">
    <sortCondition ref="X3:X52"/>
  </sortState>
  <mergeCells count="6">
    <mergeCell ref="A1:H1"/>
    <mergeCell ref="U1:W1"/>
    <mergeCell ref="I1:K1"/>
    <mergeCell ref="L1:N1"/>
    <mergeCell ref="O1:Q1"/>
    <mergeCell ref="R1:T1"/>
  </mergeCells>
  <pageMargins left="0.05" right="0.05" top="0.5" bottom="0.5" header="0" footer="0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4"/>
  <sheetViews>
    <sheetView workbookViewId="0">
      <selection activeCell="C13" sqref="C13"/>
    </sheetView>
  </sheetViews>
  <sheetFormatPr baseColWidth="10" defaultRowHeight="12.75"/>
  <cols>
    <col min="1" max="1" width="1.5703125" style="5" customWidth="1"/>
    <col min="2" max="2" width="14.5703125" style="5" customWidth="1"/>
    <col min="3" max="6" width="17.85546875" style="5" customWidth="1"/>
    <col min="7" max="7" width="9.28515625" style="5" customWidth="1"/>
    <col min="8" max="8" width="12.140625" style="5" customWidth="1"/>
    <col min="9" max="256" width="11.42578125" style="5"/>
    <col min="257" max="257" width="5" style="5" customWidth="1"/>
    <col min="258" max="262" width="16.7109375" style="5" customWidth="1"/>
    <col min="263" max="263" width="5" style="5" customWidth="1"/>
    <col min="264" max="264" width="12.140625" style="5" customWidth="1"/>
    <col min="265" max="512" width="11.42578125" style="5"/>
    <col min="513" max="513" width="5" style="5" customWidth="1"/>
    <col min="514" max="518" width="16.7109375" style="5" customWidth="1"/>
    <col min="519" max="519" width="5" style="5" customWidth="1"/>
    <col min="520" max="520" width="12.140625" style="5" customWidth="1"/>
    <col min="521" max="768" width="11.42578125" style="5"/>
    <col min="769" max="769" width="5" style="5" customWidth="1"/>
    <col min="770" max="774" width="16.7109375" style="5" customWidth="1"/>
    <col min="775" max="775" width="5" style="5" customWidth="1"/>
    <col min="776" max="776" width="12.140625" style="5" customWidth="1"/>
    <col min="777" max="1024" width="11.42578125" style="5"/>
    <col min="1025" max="1025" width="5" style="5" customWidth="1"/>
    <col min="1026" max="1030" width="16.7109375" style="5" customWidth="1"/>
    <col min="1031" max="1031" width="5" style="5" customWidth="1"/>
    <col min="1032" max="1032" width="12.140625" style="5" customWidth="1"/>
    <col min="1033" max="1280" width="11.42578125" style="5"/>
    <col min="1281" max="1281" width="5" style="5" customWidth="1"/>
    <col min="1282" max="1286" width="16.7109375" style="5" customWidth="1"/>
    <col min="1287" max="1287" width="5" style="5" customWidth="1"/>
    <col min="1288" max="1288" width="12.140625" style="5" customWidth="1"/>
    <col min="1289" max="1536" width="11.42578125" style="5"/>
    <col min="1537" max="1537" width="5" style="5" customWidth="1"/>
    <col min="1538" max="1542" width="16.7109375" style="5" customWidth="1"/>
    <col min="1543" max="1543" width="5" style="5" customWidth="1"/>
    <col min="1544" max="1544" width="12.140625" style="5" customWidth="1"/>
    <col min="1545" max="1792" width="11.42578125" style="5"/>
    <col min="1793" max="1793" width="5" style="5" customWidth="1"/>
    <col min="1794" max="1798" width="16.7109375" style="5" customWidth="1"/>
    <col min="1799" max="1799" width="5" style="5" customWidth="1"/>
    <col min="1800" max="1800" width="12.140625" style="5" customWidth="1"/>
    <col min="1801" max="2048" width="11.42578125" style="5"/>
    <col min="2049" max="2049" width="5" style="5" customWidth="1"/>
    <col min="2050" max="2054" width="16.7109375" style="5" customWidth="1"/>
    <col min="2055" max="2055" width="5" style="5" customWidth="1"/>
    <col min="2056" max="2056" width="12.140625" style="5" customWidth="1"/>
    <col min="2057" max="2304" width="11.42578125" style="5"/>
    <col min="2305" max="2305" width="5" style="5" customWidth="1"/>
    <col min="2306" max="2310" width="16.7109375" style="5" customWidth="1"/>
    <col min="2311" max="2311" width="5" style="5" customWidth="1"/>
    <col min="2312" max="2312" width="12.140625" style="5" customWidth="1"/>
    <col min="2313" max="2560" width="11.42578125" style="5"/>
    <col min="2561" max="2561" width="5" style="5" customWidth="1"/>
    <col min="2562" max="2566" width="16.7109375" style="5" customWidth="1"/>
    <col min="2567" max="2567" width="5" style="5" customWidth="1"/>
    <col min="2568" max="2568" width="12.140625" style="5" customWidth="1"/>
    <col min="2569" max="2816" width="11.42578125" style="5"/>
    <col min="2817" max="2817" width="5" style="5" customWidth="1"/>
    <col min="2818" max="2822" width="16.7109375" style="5" customWidth="1"/>
    <col min="2823" max="2823" width="5" style="5" customWidth="1"/>
    <col min="2824" max="2824" width="12.140625" style="5" customWidth="1"/>
    <col min="2825" max="3072" width="11.42578125" style="5"/>
    <col min="3073" max="3073" width="5" style="5" customWidth="1"/>
    <col min="3074" max="3078" width="16.7109375" style="5" customWidth="1"/>
    <col min="3079" max="3079" width="5" style="5" customWidth="1"/>
    <col min="3080" max="3080" width="12.140625" style="5" customWidth="1"/>
    <col min="3081" max="3328" width="11.42578125" style="5"/>
    <col min="3329" max="3329" width="5" style="5" customWidth="1"/>
    <col min="3330" max="3334" width="16.7109375" style="5" customWidth="1"/>
    <col min="3335" max="3335" width="5" style="5" customWidth="1"/>
    <col min="3336" max="3336" width="12.140625" style="5" customWidth="1"/>
    <col min="3337" max="3584" width="11.42578125" style="5"/>
    <col min="3585" max="3585" width="5" style="5" customWidth="1"/>
    <col min="3586" max="3590" width="16.7109375" style="5" customWidth="1"/>
    <col min="3591" max="3591" width="5" style="5" customWidth="1"/>
    <col min="3592" max="3592" width="12.140625" style="5" customWidth="1"/>
    <col min="3593" max="3840" width="11.42578125" style="5"/>
    <col min="3841" max="3841" width="5" style="5" customWidth="1"/>
    <col min="3842" max="3846" width="16.7109375" style="5" customWidth="1"/>
    <col min="3847" max="3847" width="5" style="5" customWidth="1"/>
    <col min="3848" max="3848" width="12.140625" style="5" customWidth="1"/>
    <col min="3849" max="4096" width="11.42578125" style="5"/>
    <col min="4097" max="4097" width="5" style="5" customWidth="1"/>
    <col min="4098" max="4102" width="16.7109375" style="5" customWidth="1"/>
    <col min="4103" max="4103" width="5" style="5" customWidth="1"/>
    <col min="4104" max="4104" width="12.140625" style="5" customWidth="1"/>
    <col min="4105" max="4352" width="11.42578125" style="5"/>
    <col min="4353" max="4353" width="5" style="5" customWidth="1"/>
    <col min="4354" max="4358" width="16.7109375" style="5" customWidth="1"/>
    <col min="4359" max="4359" width="5" style="5" customWidth="1"/>
    <col min="4360" max="4360" width="12.140625" style="5" customWidth="1"/>
    <col min="4361" max="4608" width="11.42578125" style="5"/>
    <col min="4609" max="4609" width="5" style="5" customWidth="1"/>
    <col min="4610" max="4614" width="16.7109375" style="5" customWidth="1"/>
    <col min="4615" max="4615" width="5" style="5" customWidth="1"/>
    <col min="4616" max="4616" width="12.140625" style="5" customWidth="1"/>
    <col min="4617" max="4864" width="11.42578125" style="5"/>
    <col min="4865" max="4865" width="5" style="5" customWidth="1"/>
    <col min="4866" max="4870" width="16.7109375" style="5" customWidth="1"/>
    <col min="4871" max="4871" width="5" style="5" customWidth="1"/>
    <col min="4872" max="4872" width="12.140625" style="5" customWidth="1"/>
    <col min="4873" max="5120" width="11.42578125" style="5"/>
    <col min="5121" max="5121" width="5" style="5" customWidth="1"/>
    <col min="5122" max="5126" width="16.7109375" style="5" customWidth="1"/>
    <col min="5127" max="5127" width="5" style="5" customWidth="1"/>
    <col min="5128" max="5128" width="12.140625" style="5" customWidth="1"/>
    <col min="5129" max="5376" width="11.42578125" style="5"/>
    <col min="5377" max="5377" width="5" style="5" customWidth="1"/>
    <col min="5378" max="5382" width="16.7109375" style="5" customWidth="1"/>
    <col min="5383" max="5383" width="5" style="5" customWidth="1"/>
    <col min="5384" max="5384" width="12.140625" style="5" customWidth="1"/>
    <col min="5385" max="5632" width="11.42578125" style="5"/>
    <col min="5633" max="5633" width="5" style="5" customWidth="1"/>
    <col min="5634" max="5638" width="16.7109375" style="5" customWidth="1"/>
    <col min="5639" max="5639" width="5" style="5" customWidth="1"/>
    <col min="5640" max="5640" width="12.140625" style="5" customWidth="1"/>
    <col min="5641" max="5888" width="11.42578125" style="5"/>
    <col min="5889" max="5889" width="5" style="5" customWidth="1"/>
    <col min="5890" max="5894" width="16.7109375" style="5" customWidth="1"/>
    <col min="5895" max="5895" width="5" style="5" customWidth="1"/>
    <col min="5896" max="5896" width="12.140625" style="5" customWidth="1"/>
    <col min="5897" max="6144" width="11.42578125" style="5"/>
    <col min="6145" max="6145" width="5" style="5" customWidth="1"/>
    <col min="6146" max="6150" width="16.7109375" style="5" customWidth="1"/>
    <col min="6151" max="6151" width="5" style="5" customWidth="1"/>
    <col min="6152" max="6152" width="12.140625" style="5" customWidth="1"/>
    <col min="6153" max="6400" width="11.42578125" style="5"/>
    <col min="6401" max="6401" width="5" style="5" customWidth="1"/>
    <col min="6402" max="6406" width="16.7109375" style="5" customWidth="1"/>
    <col min="6407" max="6407" width="5" style="5" customWidth="1"/>
    <col min="6408" max="6408" width="12.140625" style="5" customWidth="1"/>
    <col min="6409" max="6656" width="11.42578125" style="5"/>
    <col min="6657" max="6657" width="5" style="5" customWidth="1"/>
    <col min="6658" max="6662" width="16.7109375" style="5" customWidth="1"/>
    <col min="6663" max="6663" width="5" style="5" customWidth="1"/>
    <col min="6664" max="6664" width="12.140625" style="5" customWidth="1"/>
    <col min="6665" max="6912" width="11.42578125" style="5"/>
    <col min="6913" max="6913" width="5" style="5" customWidth="1"/>
    <col min="6914" max="6918" width="16.7109375" style="5" customWidth="1"/>
    <col min="6919" max="6919" width="5" style="5" customWidth="1"/>
    <col min="6920" max="6920" width="12.140625" style="5" customWidth="1"/>
    <col min="6921" max="7168" width="11.42578125" style="5"/>
    <col min="7169" max="7169" width="5" style="5" customWidth="1"/>
    <col min="7170" max="7174" width="16.7109375" style="5" customWidth="1"/>
    <col min="7175" max="7175" width="5" style="5" customWidth="1"/>
    <col min="7176" max="7176" width="12.140625" style="5" customWidth="1"/>
    <col min="7177" max="7424" width="11.42578125" style="5"/>
    <col min="7425" max="7425" width="5" style="5" customWidth="1"/>
    <col min="7426" max="7430" width="16.7109375" style="5" customWidth="1"/>
    <col min="7431" max="7431" width="5" style="5" customWidth="1"/>
    <col min="7432" max="7432" width="12.140625" style="5" customWidth="1"/>
    <col min="7433" max="7680" width="11.42578125" style="5"/>
    <col min="7681" max="7681" width="5" style="5" customWidth="1"/>
    <col min="7682" max="7686" width="16.7109375" style="5" customWidth="1"/>
    <col min="7687" max="7687" width="5" style="5" customWidth="1"/>
    <col min="7688" max="7688" width="12.140625" style="5" customWidth="1"/>
    <col min="7689" max="7936" width="11.42578125" style="5"/>
    <col min="7937" max="7937" width="5" style="5" customWidth="1"/>
    <col min="7938" max="7942" width="16.7109375" style="5" customWidth="1"/>
    <col min="7943" max="7943" width="5" style="5" customWidth="1"/>
    <col min="7944" max="7944" width="12.140625" style="5" customWidth="1"/>
    <col min="7945" max="8192" width="11.42578125" style="5"/>
    <col min="8193" max="8193" width="5" style="5" customWidth="1"/>
    <col min="8194" max="8198" width="16.7109375" style="5" customWidth="1"/>
    <col min="8199" max="8199" width="5" style="5" customWidth="1"/>
    <col min="8200" max="8200" width="12.140625" style="5" customWidth="1"/>
    <col min="8201" max="8448" width="11.42578125" style="5"/>
    <col min="8449" max="8449" width="5" style="5" customWidth="1"/>
    <col min="8450" max="8454" width="16.7109375" style="5" customWidth="1"/>
    <col min="8455" max="8455" width="5" style="5" customWidth="1"/>
    <col min="8456" max="8456" width="12.140625" style="5" customWidth="1"/>
    <col min="8457" max="8704" width="11.42578125" style="5"/>
    <col min="8705" max="8705" width="5" style="5" customWidth="1"/>
    <col min="8706" max="8710" width="16.7109375" style="5" customWidth="1"/>
    <col min="8711" max="8711" width="5" style="5" customWidth="1"/>
    <col min="8712" max="8712" width="12.140625" style="5" customWidth="1"/>
    <col min="8713" max="8960" width="11.42578125" style="5"/>
    <col min="8961" max="8961" width="5" style="5" customWidth="1"/>
    <col min="8962" max="8966" width="16.7109375" style="5" customWidth="1"/>
    <col min="8967" max="8967" width="5" style="5" customWidth="1"/>
    <col min="8968" max="8968" width="12.140625" style="5" customWidth="1"/>
    <col min="8969" max="9216" width="11.42578125" style="5"/>
    <col min="9217" max="9217" width="5" style="5" customWidth="1"/>
    <col min="9218" max="9222" width="16.7109375" style="5" customWidth="1"/>
    <col min="9223" max="9223" width="5" style="5" customWidth="1"/>
    <col min="9224" max="9224" width="12.140625" style="5" customWidth="1"/>
    <col min="9225" max="9472" width="11.42578125" style="5"/>
    <col min="9473" max="9473" width="5" style="5" customWidth="1"/>
    <col min="9474" max="9478" width="16.7109375" style="5" customWidth="1"/>
    <col min="9479" max="9479" width="5" style="5" customWidth="1"/>
    <col min="9480" max="9480" width="12.140625" style="5" customWidth="1"/>
    <col min="9481" max="9728" width="11.42578125" style="5"/>
    <col min="9729" max="9729" width="5" style="5" customWidth="1"/>
    <col min="9730" max="9734" width="16.7109375" style="5" customWidth="1"/>
    <col min="9735" max="9735" width="5" style="5" customWidth="1"/>
    <col min="9736" max="9736" width="12.140625" style="5" customWidth="1"/>
    <col min="9737" max="9984" width="11.42578125" style="5"/>
    <col min="9985" max="9985" width="5" style="5" customWidth="1"/>
    <col min="9986" max="9990" width="16.7109375" style="5" customWidth="1"/>
    <col min="9991" max="9991" width="5" style="5" customWidth="1"/>
    <col min="9992" max="9992" width="12.140625" style="5" customWidth="1"/>
    <col min="9993" max="10240" width="11.42578125" style="5"/>
    <col min="10241" max="10241" width="5" style="5" customWidth="1"/>
    <col min="10242" max="10246" width="16.7109375" style="5" customWidth="1"/>
    <col min="10247" max="10247" width="5" style="5" customWidth="1"/>
    <col min="10248" max="10248" width="12.140625" style="5" customWidth="1"/>
    <col min="10249" max="10496" width="11.42578125" style="5"/>
    <col min="10497" max="10497" width="5" style="5" customWidth="1"/>
    <col min="10498" max="10502" width="16.7109375" style="5" customWidth="1"/>
    <col min="10503" max="10503" width="5" style="5" customWidth="1"/>
    <col min="10504" max="10504" width="12.140625" style="5" customWidth="1"/>
    <col min="10505" max="10752" width="11.42578125" style="5"/>
    <col min="10753" max="10753" width="5" style="5" customWidth="1"/>
    <col min="10754" max="10758" width="16.7109375" style="5" customWidth="1"/>
    <col min="10759" max="10759" width="5" style="5" customWidth="1"/>
    <col min="10760" max="10760" width="12.140625" style="5" customWidth="1"/>
    <col min="10761" max="11008" width="11.42578125" style="5"/>
    <col min="11009" max="11009" width="5" style="5" customWidth="1"/>
    <col min="11010" max="11014" width="16.7109375" style="5" customWidth="1"/>
    <col min="11015" max="11015" width="5" style="5" customWidth="1"/>
    <col min="11016" max="11016" width="12.140625" style="5" customWidth="1"/>
    <col min="11017" max="11264" width="11.42578125" style="5"/>
    <col min="11265" max="11265" width="5" style="5" customWidth="1"/>
    <col min="11266" max="11270" width="16.7109375" style="5" customWidth="1"/>
    <col min="11271" max="11271" width="5" style="5" customWidth="1"/>
    <col min="11272" max="11272" width="12.140625" style="5" customWidth="1"/>
    <col min="11273" max="11520" width="11.42578125" style="5"/>
    <col min="11521" max="11521" width="5" style="5" customWidth="1"/>
    <col min="11522" max="11526" width="16.7109375" style="5" customWidth="1"/>
    <col min="11527" max="11527" width="5" style="5" customWidth="1"/>
    <col min="11528" max="11528" width="12.140625" style="5" customWidth="1"/>
    <col min="11529" max="11776" width="11.42578125" style="5"/>
    <col min="11777" max="11777" width="5" style="5" customWidth="1"/>
    <col min="11778" max="11782" width="16.7109375" style="5" customWidth="1"/>
    <col min="11783" max="11783" width="5" style="5" customWidth="1"/>
    <col min="11784" max="11784" width="12.140625" style="5" customWidth="1"/>
    <col min="11785" max="12032" width="11.42578125" style="5"/>
    <col min="12033" max="12033" width="5" style="5" customWidth="1"/>
    <col min="12034" max="12038" width="16.7109375" style="5" customWidth="1"/>
    <col min="12039" max="12039" width="5" style="5" customWidth="1"/>
    <col min="12040" max="12040" width="12.140625" style="5" customWidth="1"/>
    <col min="12041" max="12288" width="11.42578125" style="5"/>
    <col min="12289" max="12289" width="5" style="5" customWidth="1"/>
    <col min="12290" max="12294" width="16.7109375" style="5" customWidth="1"/>
    <col min="12295" max="12295" width="5" style="5" customWidth="1"/>
    <col min="12296" max="12296" width="12.140625" style="5" customWidth="1"/>
    <col min="12297" max="12544" width="11.42578125" style="5"/>
    <col min="12545" max="12545" width="5" style="5" customWidth="1"/>
    <col min="12546" max="12550" width="16.7109375" style="5" customWidth="1"/>
    <col min="12551" max="12551" width="5" style="5" customWidth="1"/>
    <col min="12552" max="12552" width="12.140625" style="5" customWidth="1"/>
    <col min="12553" max="12800" width="11.42578125" style="5"/>
    <col min="12801" max="12801" width="5" style="5" customWidth="1"/>
    <col min="12802" max="12806" width="16.7109375" style="5" customWidth="1"/>
    <col min="12807" max="12807" width="5" style="5" customWidth="1"/>
    <col min="12808" max="12808" width="12.140625" style="5" customWidth="1"/>
    <col min="12809" max="13056" width="11.42578125" style="5"/>
    <col min="13057" max="13057" width="5" style="5" customWidth="1"/>
    <col min="13058" max="13062" width="16.7109375" style="5" customWidth="1"/>
    <col min="13063" max="13063" width="5" style="5" customWidth="1"/>
    <col min="13064" max="13064" width="12.140625" style="5" customWidth="1"/>
    <col min="13065" max="13312" width="11.42578125" style="5"/>
    <col min="13313" max="13313" width="5" style="5" customWidth="1"/>
    <col min="13314" max="13318" width="16.7109375" style="5" customWidth="1"/>
    <col min="13319" max="13319" width="5" style="5" customWidth="1"/>
    <col min="13320" max="13320" width="12.140625" style="5" customWidth="1"/>
    <col min="13321" max="13568" width="11.42578125" style="5"/>
    <col min="13569" max="13569" width="5" style="5" customWidth="1"/>
    <col min="13570" max="13574" width="16.7109375" style="5" customWidth="1"/>
    <col min="13575" max="13575" width="5" style="5" customWidth="1"/>
    <col min="13576" max="13576" width="12.140625" style="5" customWidth="1"/>
    <col min="13577" max="13824" width="11.42578125" style="5"/>
    <col min="13825" max="13825" width="5" style="5" customWidth="1"/>
    <col min="13826" max="13830" width="16.7109375" style="5" customWidth="1"/>
    <col min="13831" max="13831" width="5" style="5" customWidth="1"/>
    <col min="13832" max="13832" width="12.140625" style="5" customWidth="1"/>
    <col min="13833" max="14080" width="11.42578125" style="5"/>
    <col min="14081" max="14081" width="5" style="5" customWidth="1"/>
    <col min="14082" max="14086" width="16.7109375" style="5" customWidth="1"/>
    <col min="14087" max="14087" width="5" style="5" customWidth="1"/>
    <col min="14088" max="14088" width="12.140625" style="5" customWidth="1"/>
    <col min="14089" max="14336" width="11.42578125" style="5"/>
    <col min="14337" max="14337" width="5" style="5" customWidth="1"/>
    <col min="14338" max="14342" width="16.7109375" style="5" customWidth="1"/>
    <col min="14343" max="14343" width="5" style="5" customWidth="1"/>
    <col min="14344" max="14344" width="12.140625" style="5" customWidth="1"/>
    <col min="14345" max="14592" width="11.42578125" style="5"/>
    <col min="14593" max="14593" width="5" style="5" customWidth="1"/>
    <col min="14594" max="14598" width="16.7109375" style="5" customWidth="1"/>
    <col min="14599" max="14599" width="5" style="5" customWidth="1"/>
    <col min="14600" max="14600" width="12.140625" style="5" customWidth="1"/>
    <col min="14601" max="14848" width="11.42578125" style="5"/>
    <col min="14849" max="14849" width="5" style="5" customWidth="1"/>
    <col min="14850" max="14854" width="16.7109375" style="5" customWidth="1"/>
    <col min="14855" max="14855" width="5" style="5" customWidth="1"/>
    <col min="14856" max="14856" width="12.140625" style="5" customWidth="1"/>
    <col min="14857" max="15104" width="11.42578125" style="5"/>
    <col min="15105" max="15105" width="5" style="5" customWidth="1"/>
    <col min="15106" max="15110" width="16.7109375" style="5" customWidth="1"/>
    <col min="15111" max="15111" width="5" style="5" customWidth="1"/>
    <col min="15112" max="15112" width="12.140625" style="5" customWidth="1"/>
    <col min="15113" max="15360" width="11.42578125" style="5"/>
    <col min="15361" max="15361" width="5" style="5" customWidth="1"/>
    <col min="15362" max="15366" width="16.7109375" style="5" customWidth="1"/>
    <col min="15367" max="15367" width="5" style="5" customWidth="1"/>
    <col min="15368" max="15368" width="12.140625" style="5" customWidth="1"/>
    <col min="15369" max="15616" width="11.42578125" style="5"/>
    <col min="15617" max="15617" width="5" style="5" customWidth="1"/>
    <col min="15618" max="15622" width="16.7109375" style="5" customWidth="1"/>
    <col min="15623" max="15623" width="5" style="5" customWidth="1"/>
    <col min="15624" max="15624" width="12.140625" style="5" customWidth="1"/>
    <col min="15625" max="15872" width="11.42578125" style="5"/>
    <col min="15873" max="15873" width="5" style="5" customWidth="1"/>
    <col min="15874" max="15878" width="16.7109375" style="5" customWidth="1"/>
    <col min="15879" max="15879" width="5" style="5" customWidth="1"/>
    <col min="15880" max="15880" width="12.140625" style="5" customWidth="1"/>
    <col min="15881" max="16128" width="11.42578125" style="5"/>
    <col min="16129" max="16129" width="5" style="5" customWidth="1"/>
    <col min="16130" max="16134" width="16.7109375" style="5" customWidth="1"/>
    <col min="16135" max="16135" width="5" style="5" customWidth="1"/>
    <col min="16136" max="16136" width="12.140625" style="5" customWidth="1"/>
    <col min="16137" max="16384" width="11.42578125" style="5"/>
  </cols>
  <sheetData>
    <row r="2" spans="2:10" ht="12.75" customHeight="1">
      <c r="C2" s="22" t="s">
        <v>235</v>
      </c>
      <c r="D2" s="22"/>
      <c r="E2" s="22"/>
      <c r="F2" s="22"/>
    </row>
    <row r="3" spans="2:10" ht="15.75">
      <c r="D3" s="6"/>
    </row>
    <row r="4" spans="2:10" ht="15.75">
      <c r="C4" s="23" t="s">
        <v>236</v>
      </c>
      <c r="D4" s="23"/>
      <c r="E4" s="7" t="s">
        <v>40</v>
      </c>
    </row>
    <row r="6" spans="2:10">
      <c r="B6" s="8"/>
      <c r="C6" s="9"/>
    </row>
    <row r="7" spans="2:10" ht="18">
      <c r="B7" s="10" t="s">
        <v>237</v>
      </c>
      <c r="C7" s="11" t="str">
        <f>INDEX(LGT,MATCH($E$4,LGT_etab,FALSE),3)</f>
        <v>LYCEE CHANZY</v>
      </c>
      <c r="D7" s="12"/>
      <c r="E7" s="12"/>
      <c r="F7" s="12"/>
    </row>
    <row r="8" spans="2:10" ht="15.75">
      <c r="B8" s="10" t="s">
        <v>238</v>
      </c>
      <c r="C8" s="13" t="str">
        <f>INDEX(LGT,MATCH($E$4,LGT_etab,FALSE),4)&amp;" - Etablissement "&amp;IF(INDEX(LGT,MATCH($E$4,LGT_etab,FALSE),7)="PU","public","privé")</f>
        <v>CHARLEVILLE MEZIERES - Etablissement public</v>
      </c>
      <c r="D8" s="14"/>
      <c r="E8" s="14"/>
      <c r="F8" s="14"/>
    </row>
    <row r="10" spans="2:10" ht="15.75">
      <c r="B10" s="6" t="s">
        <v>239</v>
      </c>
    </row>
    <row r="11" spans="2:10">
      <c r="B11" s="15" t="s">
        <v>240</v>
      </c>
    </row>
    <row r="12" spans="2:10" ht="28.5" customHeight="1">
      <c r="C12" s="16" t="s">
        <v>241</v>
      </c>
      <c r="D12" s="16" t="s">
        <v>242</v>
      </c>
      <c r="E12" s="16" t="s">
        <v>16</v>
      </c>
      <c r="F12" s="16" t="s">
        <v>243</v>
      </c>
    </row>
    <row r="13" spans="2:10" ht="21" customHeight="1">
      <c r="B13" s="15" t="s">
        <v>244</v>
      </c>
      <c r="C13" s="17">
        <f>INDEX(LGT,MATCH($E$4,LGT_etab,FALSE),9)</f>
        <v>99</v>
      </c>
      <c r="D13" s="17">
        <f>INDEX(LGT,MATCH($E$4,LGT_etab,FALSE),10)</f>
        <v>99</v>
      </c>
      <c r="E13" s="17">
        <f>IF(INDEX(LGT,MATCH($E$4,LGT_etab,FALSE),11)="ND","ND",INDEX(LGT,MATCH($E$4,LGT_etab,FALSE),11))</f>
        <v>0</v>
      </c>
      <c r="F13" s="17">
        <f>INDEX(LGT,MATCH($E$4,LGT_etab,FALSE),8)</f>
        <v>211</v>
      </c>
      <c r="J13" s="12"/>
    </row>
    <row r="14" spans="2:10">
      <c r="B14" s="24" t="str">
        <f>"Dans l’établissement, "&amp;C13&amp;"% des "&amp;F13&amp;" élèves présents au baccalauréat ont obtenu leur diplôme."</f>
        <v>Dans l’établissement, 99% des 211 élèves présents au baccalauréat ont obtenu leur diplôme.</v>
      </c>
      <c r="C14" s="25"/>
      <c r="D14" s="25"/>
      <c r="E14" s="25"/>
      <c r="F14" s="25"/>
    </row>
    <row r="15" spans="2:10">
      <c r="B15" s="26" t="str">
        <f>"Le taux de réussite attendu, étant donné les caractéristiques des élèves, était de "&amp;D13&amp;"%."</f>
        <v>Le taux de réussite attendu, étant donné les caractéristiques des élèves, était de 99%.</v>
      </c>
      <c r="C15" s="26"/>
      <c r="D15" s="26"/>
      <c r="E15" s="26"/>
      <c r="F15" s="26"/>
    </row>
    <row r="16" spans="2:10">
      <c r="B16" s="21" t="str">
        <f>IF(E13&gt;1,"Le taux de réussite de l'établissement est supérieur de "&amp;E13&amp;" points au taux attendu (valeur ajoutée).",IF(E13&lt;-1,"Le taux de réussite de l'établissement est inférieur de "&amp;ABS(E13)&amp;" points au taux attendu (valeur ajoutée).",IF(E13=1,"Le taux de réussite de l'établissement est supérieur de 1 point au taux attendu (valeur ajoutée).",IF(E13=-1,"Le taux de réussite de l'établissement est inférieur de 1 point au taux attendu (valeur ajoutée).","Le taux de réussite de l'établissement est égal au taux attendu (valeur ajoutée)."))))</f>
        <v>Le taux de réussite de l'établissement est égal au taux attendu (valeur ajoutée).</v>
      </c>
      <c r="C16" s="21"/>
      <c r="D16" s="21"/>
      <c r="E16" s="21"/>
      <c r="F16" s="21"/>
    </row>
    <row r="18" spans="2:6" ht="15.75">
      <c r="B18" s="6" t="s">
        <v>245</v>
      </c>
    </row>
    <row r="19" spans="2:6">
      <c r="B19" s="27" t="s">
        <v>246</v>
      </c>
      <c r="C19" s="28"/>
      <c r="D19" s="28"/>
      <c r="E19" s="28"/>
      <c r="F19" s="28"/>
    </row>
    <row r="20" spans="2:6" ht="28.5" customHeight="1">
      <c r="C20" s="16" t="s">
        <v>241</v>
      </c>
      <c r="D20" s="16" t="s">
        <v>242</v>
      </c>
      <c r="E20" s="16" t="s">
        <v>16</v>
      </c>
      <c r="F20" s="18"/>
    </row>
    <row r="21" spans="2:6" ht="21" customHeight="1">
      <c r="B21" s="15" t="s">
        <v>247</v>
      </c>
      <c r="C21" s="17">
        <f>INDEX(LGT,MATCH($E$4,LGT_etab,FALSE),15)</f>
        <v>92</v>
      </c>
      <c r="D21" s="17">
        <f>INDEX(LGT,MATCH($E$4,LGT_etab,FALSE),16)</f>
        <v>92</v>
      </c>
      <c r="E21" s="17">
        <f>IF(INDEX(LGT,MATCH($E$4,LGT_etab,FALSE),17)="ND","ND",INDEX(LGT,MATCH($E$4,LGT_etab,FALSE),17))</f>
        <v>0</v>
      </c>
      <c r="F21" s="17"/>
    </row>
    <row r="22" spans="2:6" ht="21" customHeight="1">
      <c r="B22" s="15" t="s">
        <v>248</v>
      </c>
      <c r="C22" s="17">
        <f>INDEX(LGT,MATCH($E$4,LGT_etab,FALSE),18)</f>
        <v>97</v>
      </c>
      <c r="D22" s="17">
        <f>INDEX(LGT,MATCH($E$4,LGT_etab,FALSE),19)</f>
        <v>97</v>
      </c>
      <c r="E22" s="17">
        <f>IF(INDEX(LGT,MATCH($E$4,LGT_etab,FALSE),20)="ND","ND",INDEX(LGT,MATCH($E$4,LGT_etab,FALSE),20))</f>
        <v>0</v>
      </c>
      <c r="F22" s="17"/>
    </row>
    <row r="23" spans="2:6" ht="21" customHeight="1">
      <c r="B23" s="15" t="s">
        <v>249</v>
      </c>
      <c r="C23" s="17">
        <f>INDEX(LGT,MATCH($E$4,LGT_etab,FALSE),21)</f>
        <v>99</v>
      </c>
      <c r="D23" s="17">
        <f>INDEX(LGT,MATCH($E$4,LGT_etab,FALSE),22)</f>
        <v>99</v>
      </c>
      <c r="E23" s="17">
        <f>IF(INDEX(LGT,MATCH($E$4,LGT_etab,FALSE),23)="ND","ND",INDEX(LGT,MATCH($E$4,LGT_etab,FALSE),23))</f>
        <v>0</v>
      </c>
    </row>
    <row r="24" spans="2:6" ht="12.75" customHeight="1">
      <c r="B24" s="24" t="str">
        <f>"Un élève entré en seconde dans ce lycée a eu "&amp;C21&amp;"% de chances d’y obtenir le baccalauréat."</f>
        <v>Un élève entré en seconde dans ce lycée a eu 92% de chances d’y obtenir le baccalauréat.</v>
      </c>
      <c r="C24" s="25"/>
      <c r="D24" s="25"/>
      <c r="E24" s="25"/>
      <c r="F24" s="25"/>
    </row>
    <row r="25" spans="2:6" ht="12.75" customHeight="1">
      <c r="B25" s="26" t="str">
        <f>"Le taux d’accès attendu, étant donné les caractéristiques des élèves, était de "&amp;D21&amp;"%."</f>
        <v>Le taux d’accès attendu, étant donné les caractéristiques des élèves, était de 92%.</v>
      </c>
      <c r="C25" s="26"/>
      <c r="D25" s="26"/>
      <c r="E25" s="26"/>
      <c r="F25" s="26"/>
    </row>
    <row r="26" spans="2:6" ht="12.75" customHeight="1">
      <c r="B26" s="29" t="str">
        <f>IF(E21&gt;1,"Le taux d'accès de 2nde au baccalauréat est supérieur de "&amp;E21&amp;" points au taux attendu (valeur ajoutée).",IF(E21&lt;-1,"Le taux d'accès de 2nde au baccalauréat est inférieur de "&amp;ABS(E21)&amp;" points au taux attendu (valeur ajoutée).",IF(E21=1,"Le taux d'accès de 2nde au baccalauréat est supérieur de 1 point au taux attendu (valeur ajoutée).",IF(E21=-1,"Le taux d'accès de 2nde au baccalauréat est inférieur de 1 point au taux attendu (valeur ajoutée).","Le taux d'accès de 2nde au baccalauréat est égal au taux attendu (valeur ajoutée)."))))</f>
        <v>Le taux d'accès de 2nde au baccalauréat est égal au taux attendu (valeur ajoutée).</v>
      </c>
      <c r="C26" s="29"/>
      <c r="D26" s="29"/>
      <c r="E26" s="29"/>
      <c r="F26" s="29"/>
    </row>
    <row r="28" spans="2:6" ht="15.75">
      <c r="B28" s="6" t="s">
        <v>250</v>
      </c>
    </row>
    <row r="29" spans="2:6">
      <c r="B29" s="15" t="s">
        <v>251</v>
      </c>
    </row>
    <row r="30" spans="2:6" ht="28.5" customHeight="1">
      <c r="C30" s="16" t="s">
        <v>241</v>
      </c>
      <c r="D30" s="16" t="s">
        <v>242</v>
      </c>
      <c r="E30" s="16" t="s">
        <v>16</v>
      </c>
      <c r="F30" s="16" t="s">
        <v>243</v>
      </c>
    </row>
    <row r="31" spans="2:6" ht="21" customHeight="1">
      <c r="B31" s="15" t="s">
        <v>244</v>
      </c>
      <c r="C31" s="17">
        <f>INDEX(LGT,MATCH($E$4,LGT_etab,FALSE),12)</f>
        <v>72</v>
      </c>
      <c r="D31" s="17">
        <f>INDEX(LGT,MATCH($E$4,LGT_etab,FALSE),13)</f>
        <v>79</v>
      </c>
      <c r="E31" s="17">
        <f>IF(INDEX(LGT,MATCH($E$4,LGT_etab,FALSE),14)="ND","ND",INDEX(LGT,MATCH($E$4,LGT_etab,FALSE),14))</f>
        <v>-7</v>
      </c>
      <c r="F31" s="17">
        <f>INDEX(LGT,MATCH($E$4,LGT_etab,FALSE),8)</f>
        <v>211</v>
      </c>
    </row>
    <row r="32" spans="2:6">
      <c r="B32" s="24" t="str">
        <f>"Dans l’établissement, "&amp;C31&amp;"% des "&amp;F31&amp;" élèves présents au baccalauréat ont obtenu une mention."</f>
        <v>Dans l’établissement, 72% des 211 élèves présents au baccalauréat ont obtenu une mention.</v>
      </c>
      <c r="C32" s="25"/>
      <c r="D32" s="25"/>
      <c r="E32" s="25"/>
      <c r="F32" s="25"/>
    </row>
    <row r="33" spans="2:6">
      <c r="B33" s="26" t="str">
        <f>"Le taux de mentions attendu, étant donné les caractéristiques des élèves, était de "&amp;D31&amp;"%."</f>
        <v>Le taux de mentions attendu, étant donné les caractéristiques des élèves, était de 79%.</v>
      </c>
      <c r="C33" s="26"/>
      <c r="D33" s="26"/>
      <c r="E33" s="26"/>
      <c r="F33" s="26"/>
    </row>
    <row r="34" spans="2:6">
      <c r="B34" s="21" t="str">
        <f>IF(E31&gt;1,"Le taux de mentions est supérieur de "&amp;E31&amp;" points au taux attendu (valeur ajoutée).",IF(E31&lt;-1,"Le taux de mentions est inférieur de "&amp;ABS(E31)&amp;" points au taux attendu (valeur ajoutée).",IF(E31=1,"Le taux de mentions est supérieur de 1 point au taux attendu (valeur ajoutée).",IF(E31=-1,"Le taux de mentions est inférieur de 1 point au taux attendu (valeur ajoutée).","Le taux de mentions est égal au taux attendu (valeur ajoutée)."))))</f>
        <v>Le taux de mentions est inférieur de 7 points au taux attendu (valeur ajoutée).</v>
      </c>
      <c r="C34" s="21"/>
      <c r="D34" s="21"/>
      <c r="E34" s="21"/>
      <c r="F34" s="21"/>
    </row>
  </sheetData>
  <sheetProtection algorithmName="SHA-512" hashValue="bfkG2MjeebBG/+efLHMB/IgkNeij6arvtO3hGgmvMBlxpxxAJDBb0kAGUt9sF/nJXPJfyTBDvEmCPbfqne1r8w==" saltValue="mMxuOBgfg+D4lbXlLZcARA==" spinCount="100000" sheet="1" formatCells="0"/>
  <mergeCells count="12">
    <mergeCell ref="B34:F34"/>
    <mergeCell ref="C2:F2"/>
    <mergeCell ref="C4:D4"/>
    <mergeCell ref="B14:F14"/>
    <mergeCell ref="B15:F15"/>
    <mergeCell ref="B16:F16"/>
    <mergeCell ref="B19:F19"/>
    <mergeCell ref="B24:F24"/>
    <mergeCell ref="B25:F25"/>
    <mergeCell ref="B26:F26"/>
    <mergeCell ref="B32:F32"/>
    <mergeCell ref="B33:F3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topLeftCell="D1" zoomScaleNormal="100" workbookViewId="0">
      <pane ySplit="2" topLeftCell="A3" activePane="bottomLeft" state="frozen"/>
      <selection pane="bottomLeft" activeCell="Z6" sqref="Z6"/>
    </sheetView>
  </sheetViews>
  <sheetFormatPr baseColWidth="10" defaultRowHeight="12" customHeight="1"/>
  <cols>
    <col min="1" max="2" width="15.7109375" bestFit="1" customWidth="1"/>
    <col min="3" max="3" width="40.7109375" bestFit="1" customWidth="1"/>
    <col min="4" max="4" width="25.7109375" bestFit="1" customWidth="1"/>
    <col min="5" max="6" width="8.7109375" bestFit="1" customWidth="1"/>
    <col min="7" max="7" width="7.7109375" bestFit="1" customWidth="1"/>
    <col min="8" max="8" width="8.85546875" customWidth="1"/>
    <col min="9" max="9" width="9.7109375" bestFit="1" customWidth="1"/>
    <col min="10" max="10" width="7.7109375" bestFit="1" customWidth="1"/>
    <col min="11" max="11" width="7.7109375" customWidth="1"/>
    <col min="12" max="12" width="9.7109375" bestFit="1" customWidth="1"/>
    <col min="13" max="14" width="7.7109375" bestFit="1" customWidth="1"/>
    <col min="15" max="15" width="9.7109375" bestFit="1" customWidth="1"/>
    <col min="16" max="17" width="7.7109375" bestFit="1" customWidth="1"/>
    <col min="18" max="18" width="9.7109375" bestFit="1" customWidth="1"/>
    <col min="19" max="20" width="7.7109375" bestFit="1" customWidth="1"/>
    <col min="21" max="21" width="9.7109375" bestFit="1" customWidth="1"/>
    <col min="22" max="23" width="7.7109375" bestFit="1" customWidth="1"/>
    <col min="24" max="24" width="13.7109375" style="48" customWidth="1"/>
  </cols>
  <sheetData>
    <row r="1" spans="1:24" ht="24.95" customHeight="1">
      <c r="A1" s="39" t="s">
        <v>0</v>
      </c>
      <c r="B1" s="40"/>
      <c r="C1" s="40"/>
      <c r="D1" s="40"/>
      <c r="E1" s="40"/>
      <c r="F1" s="40"/>
      <c r="G1" s="40"/>
      <c r="H1" s="41"/>
      <c r="I1" s="20" t="s">
        <v>1</v>
      </c>
      <c r="J1" s="20"/>
      <c r="K1" s="20"/>
      <c r="L1" s="20" t="s">
        <v>2</v>
      </c>
      <c r="M1" s="20"/>
      <c r="N1" s="20"/>
      <c r="O1" s="20" t="s">
        <v>3</v>
      </c>
      <c r="P1" s="20"/>
      <c r="Q1" s="20"/>
      <c r="R1" s="20" t="s">
        <v>4</v>
      </c>
      <c r="S1" s="20"/>
      <c r="T1" s="20"/>
      <c r="U1" s="20" t="s">
        <v>5</v>
      </c>
      <c r="V1" s="20"/>
      <c r="W1" s="20"/>
      <c r="X1" s="38"/>
    </row>
    <row r="2" spans="1:24" ht="24.95" customHeight="1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9" t="s">
        <v>13</v>
      </c>
      <c r="I2" s="1" t="s">
        <v>14</v>
      </c>
      <c r="J2" s="1" t="s">
        <v>15</v>
      </c>
      <c r="K2" s="1" t="s">
        <v>16</v>
      </c>
      <c r="L2" s="1" t="s">
        <v>14</v>
      </c>
      <c r="M2" s="1" t="s">
        <v>15</v>
      </c>
      <c r="N2" s="1" t="s">
        <v>16</v>
      </c>
      <c r="O2" s="1" t="s">
        <v>14</v>
      </c>
      <c r="P2" s="1" t="s">
        <v>15</v>
      </c>
      <c r="Q2" s="1" t="s">
        <v>16</v>
      </c>
      <c r="R2" s="1" t="s">
        <v>14</v>
      </c>
      <c r="S2" s="1" t="s">
        <v>15</v>
      </c>
      <c r="T2" s="1" t="s">
        <v>16</v>
      </c>
      <c r="U2" s="1" t="s">
        <v>14</v>
      </c>
      <c r="V2" s="1" t="s">
        <v>15</v>
      </c>
      <c r="W2" s="1" t="s">
        <v>16</v>
      </c>
      <c r="X2" s="19" t="s">
        <v>275</v>
      </c>
    </row>
    <row r="3" spans="1:24" ht="32.1" customHeight="1">
      <c r="A3" s="2" t="s">
        <v>36</v>
      </c>
      <c r="B3" s="2" t="s">
        <v>120</v>
      </c>
      <c r="C3" s="2" t="s">
        <v>163</v>
      </c>
      <c r="D3" s="2" t="s">
        <v>36</v>
      </c>
      <c r="E3" s="2" t="s">
        <v>224</v>
      </c>
      <c r="F3" s="2" t="s">
        <v>137</v>
      </c>
      <c r="G3" s="3" t="s">
        <v>17</v>
      </c>
      <c r="H3" s="4">
        <v>103</v>
      </c>
      <c r="I3" s="4">
        <v>81</v>
      </c>
      <c r="J3" s="3">
        <v>87</v>
      </c>
      <c r="K3" s="3">
        <v>-6</v>
      </c>
      <c r="L3" s="4">
        <v>52</v>
      </c>
      <c r="M3" s="3">
        <v>57</v>
      </c>
      <c r="N3" s="3">
        <v>-5</v>
      </c>
      <c r="O3" s="3">
        <v>67</v>
      </c>
      <c r="P3" s="3">
        <v>66</v>
      </c>
      <c r="Q3" s="3" t="s">
        <v>256</v>
      </c>
      <c r="R3" s="3">
        <v>73</v>
      </c>
      <c r="S3" s="3">
        <v>77</v>
      </c>
      <c r="T3" s="3">
        <v>-4</v>
      </c>
      <c r="U3" s="3">
        <v>85</v>
      </c>
      <c r="V3" s="3">
        <v>85</v>
      </c>
      <c r="W3" s="3">
        <v>0</v>
      </c>
      <c r="X3" s="43" t="s">
        <v>279</v>
      </c>
    </row>
    <row r="4" spans="1:24" ht="32.1" customHeight="1">
      <c r="A4" s="2" t="s">
        <v>36</v>
      </c>
      <c r="B4" s="2" t="s">
        <v>37</v>
      </c>
      <c r="C4" s="2" t="s">
        <v>177</v>
      </c>
      <c r="D4" s="2" t="s">
        <v>39</v>
      </c>
      <c r="E4" s="2" t="s">
        <v>43</v>
      </c>
      <c r="F4" s="2" t="s">
        <v>41</v>
      </c>
      <c r="G4" s="3" t="s">
        <v>17</v>
      </c>
      <c r="H4" s="4">
        <v>11</v>
      </c>
      <c r="I4" s="4">
        <v>55</v>
      </c>
      <c r="J4" s="3">
        <v>72</v>
      </c>
      <c r="K4" s="3">
        <v>-17</v>
      </c>
      <c r="L4" s="4">
        <v>27</v>
      </c>
      <c r="M4" s="3">
        <v>35</v>
      </c>
      <c r="N4" s="3">
        <v>-8</v>
      </c>
      <c r="O4" s="3">
        <v>35</v>
      </c>
      <c r="P4" s="3">
        <v>55</v>
      </c>
      <c r="Q4" s="3">
        <v>-20</v>
      </c>
      <c r="R4" s="3">
        <v>42</v>
      </c>
      <c r="S4" s="3">
        <v>63</v>
      </c>
      <c r="T4" s="3">
        <v>-21</v>
      </c>
      <c r="U4" s="3">
        <v>60</v>
      </c>
      <c r="V4" s="3">
        <v>70</v>
      </c>
      <c r="W4" s="3">
        <v>-10</v>
      </c>
      <c r="X4" s="44" t="s">
        <v>276</v>
      </c>
    </row>
    <row r="5" spans="1:24" ht="32.1" customHeight="1">
      <c r="A5" s="2" t="s">
        <v>36</v>
      </c>
      <c r="B5" s="2" t="s">
        <v>37</v>
      </c>
      <c r="C5" s="2" t="s">
        <v>175</v>
      </c>
      <c r="D5" s="2" t="s">
        <v>39</v>
      </c>
      <c r="E5" s="2" t="s">
        <v>180</v>
      </c>
      <c r="F5" s="2" t="s">
        <v>41</v>
      </c>
      <c r="G5" s="3" t="s">
        <v>17</v>
      </c>
      <c r="H5" s="4">
        <v>110</v>
      </c>
      <c r="I5" s="4">
        <v>76</v>
      </c>
      <c r="J5" s="3">
        <v>86</v>
      </c>
      <c r="K5" s="3">
        <v>-10</v>
      </c>
      <c r="L5" s="4">
        <v>45</v>
      </c>
      <c r="M5" s="3">
        <v>52</v>
      </c>
      <c r="N5" s="3">
        <v>-7</v>
      </c>
      <c r="O5" s="3">
        <v>52</v>
      </c>
      <c r="P5" s="3">
        <v>67</v>
      </c>
      <c r="Q5" s="3">
        <v>-15</v>
      </c>
      <c r="R5" s="3">
        <v>61</v>
      </c>
      <c r="S5" s="3">
        <v>77</v>
      </c>
      <c r="T5" s="3">
        <v>-16</v>
      </c>
      <c r="U5" s="3">
        <v>74</v>
      </c>
      <c r="V5" s="3">
        <v>85</v>
      </c>
      <c r="W5" s="3">
        <v>-11</v>
      </c>
      <c r="X5" s="44" t="s">
        <v>276</v>
      </c>
    </row>
    <row r="6" spans="1:24" ht="32.1" customHeight="1">
      <c r="A6" s="2" t="s">
        <v>36</v>
      </c>
      <c r="B6" s="2" t="s">
        <v>37</v>
      </c>
      <c r="C6" s="2" t="s">
        <v>178</v>
      </c>
      <c r="D6" s="2" t="s">
        <v>39</v>
      </c>
      <c r="E6" s="2" t="s">
        <v>179</v>
      </c>
      <c r="F6" s="2" t="s">
        <v>41</v>
      </c>
      <c r="G6" s="3" t="s">
        <v>17</v>
      </c>
      <c r="H6" s="4">
        <v>78</v>
      </c>
      <c r="I6" s="4">
        <v>62</v>
      </c>
      <c r="J6" s="3">
        <v>81</v>
      </c>
      <c r="K6" s="3">
        <v>-19</v>
      </c>
      <c r="L6" s="4">
        <v>36</v>
      </c>
      <c r="M6" s="3">
        <v>47</v>
      </c>
      <c r="N6" s="3">
        <v>-11</v>
      </c>
      <c r="O6" s="3">
        <v>40</v>
      </c>
      <c r="P6" s="3">
        <v>60</v>
      </c>
      <c r="Q6" s="3">
        <v>-20</v>
      </c>
      <c r="R6" s="3">
        <v>50</v>
      </c>
      <c r="S6" s="3">
        <v>70</v>
      </c>
      <c r="T6" s="3">
        <v>-20</v>
      </c>
      <c r="U6" s="3">
        <v>61</v>
      </c>
      <c r="V6" s="3">
        <v>79</v>
      </c>
      <c r="W6" s="3">
        <v>-18</v>
      </c>
      <c r="X6" s="44" t="s">
        <v>276</v>
      </c>
    </row>
    <row r="7" spans="1:24" ht="32.1" customHeight="1">
      <c r="A7" s="2" t="s">
        <v>36</v>
      </c>
      <c r="B7" s="2" t="s">
        <v>37</v>
      </c>
      <c r="C7" s="2" t="s">
        <v>166</v>
      </c>
      <c r="D7" s="2" t="s">
        <v>68</v>
      </c>
      <c r="E7" s="2" t="s">
        <v>187</v>
      </c>
      <c r="F7" s="2" t="s">
        <v>70</v>
      </c>
      <c r="G7" s="3" t="s">
        <v>18</v>
      </c>
      <c r="H7" s="4">
        <v>12</v>
      </c>
      <c r="I7" s="4">
        <v>83</v>
      </c>
      <c r="J7" s="3">
        <v>90</v>
      </c>
      <c r="K7" s="3">
        <v>-7</v>
      </c>
      <c r="L7" s="4">
        <v>75</v>
      </c>
      <c r="M7" s="3">
        <v>55</v>
      </c>
      <c r="N7" s="3" t="s">
        <v>267</v>
      </c>
      <c r="O7" s="3">
        <v>56</v>
      </c>
      <c r="P7" s="3">
        <v>67</v>
      </c>
      <c r="Q7" s="3">
        <v>-11</v>
      </c>
      <c r="R7" s="3">
        <v>69</v>
      </c>
      <c r="S7" s="3">
        <v>80</v>
      </c>
      <c r="T7" s="3">
        <v>-11</v>
      </c>
      <c r="U7" s="3">
        <v>77</v>
      </c>
      <c r="V7" s="3">
        <v>87</v>
      </c>
      <c r="W7" s="3">
        <v>-10</v>
      </c>
      <c r="X7" s="44" t="s">
        <v>276</v>
      </c>
    </row>
    <row r="8" spans="1:24" ht="32.1" customHeight="1">
      <c r="A8" s="2" t="s">
        <v>36</v>
      </c>
      <c r="B8" s="2" t="s">
        <v>71</v>
      </c>
      <c r="C8" s="2" t="s">
        <v>189</v>
      </c>
      <c r="D8" s="2" t="s">
        <v>190</v>
      </c>
      <c r="E8" s="2" t="s">
        <v>191</v>
      </c>
      <c r="F8" s="2" t="s">
        <v>192</v>
      </c>
      <c r="G8" s="3" t="s">
        <v>17</v>
      </c>
      <c r="H8" s="4">
        <v>73</v>
      </c>
      <c r="I8" s="4">
        <v>82</v>
      </c>
      <c r="J8" s="3">
        <v>90</v>
      </c>
      <c r="K8" s="3">
        <v>-8</v>
      </c>
      <c r="L8" s="4">
        <v>59</v>
      </c>
      <c r="M8" s="3">
        <v>62</v>
      </c>
      <c r="N8" s="3">
        <v>-3</v>
      </c>
      <c r="O8" s="3">
        <v>47</v>
      </c>
      <c r="P8" s="3">
        <v>68</v>
      </c>
      <c r="Q8" s="3">
        <v>-21</v>
      </c>
      <c r="R8" s="3">
        <v>65</v>
      </c>
      <c r="S8" s="3">
        <v>79</v>
      </c>
      <c r="T8" s="3">
        <v>-14</v>
      </c>
      <c r="U8" s="3">
        <v>85</v>
      </c>
      <c r="V8" s="3">
        <v>88</v>
      </c>
      <c r="W8" s="3">
        <v>-3</v>
      </c>
      <c r="X8" s="44" t="s">
        <v>276</v>
      </c>
    </row>
    <row r="9" spans="1:24" ht="32.1" customHeight="1">
      <c r="A9" s="2" t="s">
        <v>36</v>
      </c>
      <c r="B9" s="2" t="s">
        <v>71</v>
      </c>
      <c r="C9" s="2" t="s">
        <v>198</v>
      </c>
      <c r="D9" s="2" t="s">
        <v>83</v>
      </c>
      <c r="E9" s="2" t="s">
        <v>199</v>
      </c>
      <c r="F9" s="2" t="s">
        <v>85</v>
      </c>
      <c r="G9" s="3" t="s">
        <v>18</v>
      </c>
      <c r="H9" s="4">
        <v>55</v>
      </c>
      <c r="I9" s="4">
        <v>93</v>
      </c>
      <c r="J9" s="3">
        <v>94</v>
      </c>
      <c r="K9" s="3">
        <v>-1</v>
      </c>
      <c r="L9" s="4">
        <v>60</v>
      </c>
      <c r="M9" s="3">
        <v>68</v>
      </c>
      <c r="N9" s="3">
        <v>-8</v>
      </c>
      <c r="O9" s="3">
        <v>64</v>
      </c>
      <c r="P9" s="3">
        <v>74</v>
      </c>
      <c r="Q9" s="3">
        <v>-10</v>
      </c>
      <c r="R9" s="3">
        <v>75</v>
      </c>
      <c r="S9" s="3">
        <v>84</v>
      </c>
      <c r="T9" s="3">
        <v>-9</v>
      </c>
      <c r="U9" s="3">
        <v>91</v>
      </c>
      <c r="V9" s="3">
        <v>92</v>
      </c>
      <c r="W9" s="3">
        <v>-1</v>
      </c>
      <c r="X9" s="44" t="s">
        <v>276</v>
      </c>
    </row>
    <row r="10" spans="1:24" ht="32.1" customHeight="1">
      <c r="A10" s="2" t="s">
        <v>36</v>
      </c>
      <c r="B10" s="2" t="s">
        <v>71</v>
      </c>
      <c r="C10" s="2" t="s">
        <v>174</v>
      </c>
      <c r="D10" s="2" t="s">
        <v>83</v>
      </c>
      <c r="E10" s="2" t="s">
        <v>197</v>
      </c>
      <c r="F10" s="2" t="s">
        <v>85</v>
      </c>
      <c r="G10" s="3" t="s">
        <v>17</v>
      </c>
      <c r="H10" s="4">
        <v>87</v>
      </c>
      <c r="I10" s="4">
        <v>71</v>
      </c>
      <c r="J10" s="3">
        <v>82</v>
      </c>
      <c r="K10" s="3">
        <v>-11</v>
      </c>
      <c r="L10" s="4">
        <v>29</v>
      </c>
      <c r="M10" s="3">
        <v>46</v>
      </c>
      <c r="N10" s="3">
        <v>-17</v>
      </c>
      <c r="O10" s="3">
        <v>43</v>
      </c>
      <c r="P10" s="3">
        <v>61</v>
      </c>
      <c r="Q10" s="3">
        <v>-18</v>
      </c>
      <c r="R10" s="3">
        <v>62</v>
      </c>
      <c r="S10" s="3">
        <v>72</v>
      </c>
      <c r="T10" s="3">
        <v>-10</v>
      </c>
      <c r="U10" s="3">
        <v>78</v>
      </c>
      <c r="V10" s="3">
        <v>81</v>
      </c>
      <c r="W10" s="3">
        <v>-3</v>
      </c>
      <c r="X10" s="44" t="s">
        <v>276</v>
      </c>
    </row>
    <row r="11" spans="1:24" ht="32.1" customHeight="1">
      <c r="A11" s="2" t="s">
        <v>36</v>
      </c>
      <c r="B11" s="2" t="s">
        <v>71</v>
      </c>
      <c r="C11" s="2" t="s">
        <v>173</v>
      </c>
      <c r="D11" s="2" t="s">
        <v>83</v>
      </c>
      <c r="E11" s="2" t="s">
        <v>200</v>
      </c>
      <c r="F11" s="2" t="s">
        <v>85</v>
      </c>
      <c r="G11" s="3" t="s">
        <v>18</v>
      </c>
      <c r="H11" s="4">
        <v>106</v>
      </c>
      <c r="I11" s="4">
        <v>83</v>
      </c>
      <c r="J11" s="3">
        <v>93</v>
      </c>
      <c r="K11" s="3">
        <v>-10</v>
      </c>
      <c r="L11" s="4">
        <v>53</v>
      </c>
      <c r="M11" s="3">
        <v>66</v>
      </c>
      <c r="N11" s="3">
        <v>-13</v>
      </c>
      <c r="O11" s="3">
        <v>64</v>
      </c>
      <c r="P11" s="3">
        <v>74</v>
      </c>
      <c r="Q11" s="3">
        <v>-10</v>
      </c>
      <c r="R11" s="3">
        <v>75</v>
      </c>
      <c r="S11" s="3">
        <v>86</v>
      </c>
      <c r="T11" s="3">
        <v>-11</v>
      </c>
      <c r="U11" s="3">
        <v>85</v>
      </c>
      <c r="V11" s="3">
        <v>93</v>
      </c>
      <c r="W11" s="3">
        <v>-8</v>
      </c>
      <c r="X11" s="44" t="s">
        <v>276</v>
      </c>
    </row>
    <row r="12" spans="1:24" ht="32.1" customHeight="1">
      <c r="A12" s="2" t="s">
        <v>36</v>
      </c>
      <c r="B12" s="2" t="s">
        <v>120</v>
      </c>
      <c r="C12" s="2" t="s">
        <v>216</v>
      </c>
      <c r="D12" s="2" t="s">
        <v>122</v>
      </c>
      <c r="E12" s="2" t="s">
        <v>123</v>
      </c>
      <c r="F12" s="2" t="s">
        <v>124</v>
      </c>
      <c r="G12" s="3" t="s">
        <v>17</v>
      </c>
      <c r="H12" s="4">
        <v>126</v>
      </c>
      <c r="I12" s="4">
        <v>77</v>
      </c>
      <c r="J12" s="3">
        <v>85</v>
      </c>
      <c r="K12" s="3">
        <v>-8</v>
      </c>
      <c r="L12" s="4">
        <v>54</v>
      </c>
      <c r="M12" s="3">
        <v>50</v>
      </c>
      <c r="N12" s="3" t="s">
        <v>253</v>
      </c>
      <c r="O12" s="3">
        <v>56</v>
      </c>
      <c r="P12" s="3">
        <v>63</v>
      </c>
      <c r="Q12" s="3">
        <v>-7</v>
      </c>
      <c r="R12" s="3">
        <v>68</v>
      </c>
      <c r="S12" s="3">
        <v>74</v>
      </c>
      <c r="T12" s="3">
        <v>-6</v>
      </c>
      <c r="U12" s="3">
        <v>77</v>
      </c>
      <c r="V12" s="3">
        <v>83</v>
      </c>
      <c r="W12" s="3">
        <v>-6</v>
      </c>
      <c r="X12" s="44" t="s">
        <v>276</v>
      </c>
    </row>
    <row r="13" spans="1:24" ht="32.1" customHeight="1">
      <c r="A13" s="2" t="s">
        <v>36</v>
      </c>
      <c r="B13" s="2" t="s">
        <v>120</v>
      </c>
      <c r="C13" s="2" t="s">
        <v>229</v>
      </c>
      <c r="D13" s="2" t="s">
        <v>36</v>
      </c>
      <c r="E13" s="2" t="s">
        <v>230</v>
      </c>
      <c r="F13" s="2" t="s">
        <v>137</v>
      </c>
      <c r="G13" s="3" t="s">
        <v>17</v>
      </c>
      <c r="H13" s="4">
        <v>97</v>
      </c>
      <c r="I13" s="4">
        <v>76</v>
      </c>
      <c r="J13" s="3">
        <v>84</v>
      </c>
      <c r="K13" s="3">
        <v>-8</v>
      </c>
      <c r="L13" s="4">
        <v>40</v>
      </c>
      <c r="M13" s="3">
        <v>46</v>
      </c>
      <c r="N13" s="3">
        <v>-6</v>
      </c>
      <c r="O13" s="3">
        <v>41</v>
      </c>
      <c r="P13" s="3">
        <v>65</v>
      </c>
      <c r="Q13" s="3">
        <v>-24</v>
      </c>
      <c r="R13" s="3">
        <v>65</v>
      </c>
      <c r="S13" s="3">
        <v>75</v>
      </c>
      <c r="T13" s="3">
        <v>-10</v>
      </c>
      <c r="U13" s="3">
        <v>78</v>
      </c>
      <c r="V13" s="3">
        <v>84</v>
      </c>
      <c r="W13" s="3">
        <v>-6</v>
      </c>
      <c r="X13" s="44" t="s">
        <v>276</v>
      </c>
    </row>
    <row r="14" spans="1:24" ht="32.1" customHeight="1">
      <c r="A14" s="2" t="s">
        <v>36</v>
      </c>
      <c r="B14" s="2" t="s">
        <v>120</v>
      </c>
      <c r="C14" s="2" t="s">
        <v>222</v>
      </c>
      <c r="D14" s="2" t="s">
        <v>36</v>
      </c>
      <c r="E14" s="2" t="s">
        <v>223</v>
      </c>
      <c r="F14" s="2" t="s">
        <v>137</v>
      </c>
      <c r="G14" s="3" t="s">
        <v>17</v>
      </c>
      <c r="H14" s="4">
        <v>116</v>
      </c>
      <c r="I14" s="4">
        <v>87</v>
      </c>
      <c r="J14" s="3">
        <v>90</v>
      </c>
      <c r="K14" s="3">
        <v>-3</v>
      </c>
      <c r="L14" s="4">
        <v>55</v>
      </c>
      <c r="M14" s="3">
        <v>60</v>
      </c>
      <c r="N14" s="3">
        <v>-5</v>
      </c>
      <c r="O14" s="3">
        <v>64</v>
      </c>
      <c r="P14" s="3">
        <v>71</v>
      </c>
      <c r="Q14" s="3">
        <v>-7</v>
      </c>
      <c r="R14" s="3">
        <v>74</v>
      </c>
      <c r="S14" s="3">
        <v>81</v>
      </c>
      <c r="T14" s="3">
        <v>-7</v>
      </c>
      <c r="U14" s="3">
        <v>86</v>
      </c>
      <c r="V14" s="3">
        <v>89</v>
      </c>
      <c r="W14" s="3">
        <v>-3</v>
      </c>
      <c r="X14" s="44" t="s">
        <v>276</v>
      </c>
    </row>
    <row r="15" spans="1:24" ht="32.1" customHeight="1">
      <c r="A15" s="2" t="s">
        <v>36</v>
      </c>
      <c r="B15" s="2" t="s">
        <v>120</v>
      </c>
      <c r="C15" s="2" t="s">
        <v>233</v>
      </c>
      <c r="D15" s="2" t="s">
        <v>155</v>
      </c>
      <c r="E15" s="2" t="s">
        <v>156</v>
      </c>
      <c r="F15" s="2" t="s">
        <v>157</v>
      </c>
      <c r="G15" s="3" t="s">
        <v>17</v>
      </c>
      <c r="H15" s="4">
        <v>63</v>
      </c>
      <c r="I15" s="4">
        <v>79</v>
      </c>
      <c r="J15" s="3">
        <v>87</v>
      </c>
      <c r="K15" s="3">
        <v>-8</v>
      </c>
      <c r="L15" s="4">
        <v>51</v>
      </c>
      <c r="M15" s="3">
        <v>55</v>
      </c>
      <c r="N15" s="3">
        <v>-4</v>
      </c>
      <c r="O15" s="3">
        <v>65</v>
      </c>
      <c r="P15" s="3">
        <v>69</v>
      </c>
      <c r="Q15" s="3">
        <v>-4</v>
      </c>
      <c r="R15" s="3">
        <v>71</v>
      </c>
      <c r="S15" s="3">
        <v>80</v>
      </c>
      <c r="T15" s="3">
        <v>-9</v>
      </c>
      <c r="U15" s="3">
        <v>78</v>
      </c>
      <c r="V15" s="3">
        <v>88</v>
      </c>
      <c r="W15" s="3">
        <v>-10</v>
      </c>
      <c r="X15" s="44" t="s">
        <v>276</v>
      </c>
    </row>
    <row r="16" spans="1:24" ht="32.1" customHeight="1">
      <c r="A16" s="2" t="s">
        <v>36</v>
      </c>
      <c r="B16" s="2" t="s">
        <v>120</v>
      </c>
      <c r="C16" s="2" t="s">
        <v>218</v>
      </c>
      <c r="D16" s="2" t="s">
        <v>131</v>
      </c>
      <c r="E16" s="2" t="s">
        <v>132</v>
      </c>
      <c r="F16" s="2" t="s">
        <v>133</v>
      </c>
      <c r="G16" s="3" t="s">
        <v>17</v>
      </c>
      <c r="H16" s="4">
        <v>78</v>
      </c>
      <c r="I16" s="4">
        <v>76</v>
      </c>
      <c r="J16" s="3">
        <v>84</v>
      </c>
      <c r="K16" s="3">
        <v>-8</v>
      </c>
      <c r="L16" s="4">
        <v>44</v>
      </c>
      <c r="M16" s="3">
        <v>48</v>
      </c>
      <c r="N16" s="3">
        <v>-4</v>
      </c>
      <c r="O16" s="3">
        <v>59</v>
      </c>
      <c r="P16" s="3">
        <v>67</v>
      </c>
      <c r="Q16" s="3">
        <v>-8</v>
      </c>
      <c r="R16" s="3">
        <v>68</v>
      </c>
      <c r="S16" s="3">
        <v>76</v>
      </c>
      <c r="T16" s="3">
        <v>-8</v>
      </c>
      <c r="U16" s="3">
        <v>74</v>
      </c>
      <c r="V16" s="3">
        <v>83</v>
      </c>
      <c r="W16" s="3">
        <v>-9</v>
      </c>
      <c r="X16" s="44" t="s">
        <v>276</v>
      </c>
    </row>
    <row r="17" spans="1:24" ht="32.1" customHeight="1">
      <c r="A17" s="2" t="s">
        <v>36</v>
      </c>
      <c r="B17" s="2" t="s">
        <v>120</v>
      </c>
      <c r="C17" s="2" t="s">
        <v>227</v>
      </c>
      <c r="D17" s="2" t="s">
        <v>36</v>
      </c>
      <c r="E17" s="2" t="s">
        <v>228</v>
      </c>
      <c r="F17" s="2" t="s">
        <v>137</v>
      </c>
      <c r="G17" s="3" t="s">
        <v>17</v>
      </c>
      <c r="H17" s="4">
        <v>118</v>
      </c>
      <c r="I17" s="4">
        <v>62</v>
      </c>
      <c r="J17" s="3">
        <v>83</v>
      </c>
      <c r="K17" s="3">
        <v>-21</v>
      </c>
      <c r="L17" s="4">
        <v>33</v>
      </c>
      <c r="M17" s="3">
        <v>47</v>
      </c>
      <c r="N17" s="3">
        <v>-14</v>
      </c>
      <c r="O17" s="3">
        <v>44</v>
      </c>
      <c r="P17" s="3">
        <v>63</v>
      </c>
      <c r="Q17" s="3">
        <v>-19</v>
      </c>
      <c r="R17" s="3">
        <v>55</v>
      </c>
      <c r="S17" s="3">
        <v>74</v>
      </c>
      <c r="T17" s="3">
        <v>-19</v>
      </c>
      <c r="U17" s="3">
        <v>64</v>
      </c>
      <c r="V17" s="3">
        <v>83</v>
      </c>
      <c r="W17" s="3">
        <v>-19</v>
      </c>
      <c r="X17" s="44" t="s">
        <v>276</v>
      </c>
    </row>
    <row r="18" spans="1:24" ht="32.1" customHeight="1">
      <c r="A18" s="2" t="s">
        <v>36</v>
      </c>
      <c r="B18" s="2" t="s">
        <v>120</v>
      </c>
      <c r="C18" s="2" t="s">
        <v>170</v>
      </c>
      <c r="D18" s="2" t="s">
        <v>36</v>
      </c>
      <c r="E18" s="2" t="s">
        <v>139</v>
      </c>
      <c r="F18" s="2" t="s">
        <v>137</v>
      </c>
      <c r="G18" s="3" t="s">
        <v>17</v>
      </c>
      <c r="H18" s="4">
        <v>32</v>
      </c>
      <c r="I18" s="4">
        <v>69</v>
      </c>
      <c r="J18" s="3">
        <v>81</v>
      </c>
      <c r="K18" s="3">
        <v>-12</v>
      </c>
      <c r="L18" s="4">
        <v>47</v>
      </c>
      <c r="M18" s="3">
        <v>47</v>
      </c>
      <c r="N18" s="3">
        <v>0</v>
      </c>
      <c r="O18" s="3">
        <v>50</v>
      </c>
      <c r="P18" s="3">
        <v>63</v>
      </c>
      <c r="Q18" s="3">
        <v>-13</v>
      </c>
      <c r="R18" s="3">
        <v>61</v>
      </c>
      <c r="S18" s="3">
        <v>73</v>
      </c>
      <c r="T18" s="3">
        <v>-12</v>
      </c>
      <c r="U18" s="3">
        <v>73</v>
      </c>
      <c r="V18" s="3">
        <v>81</v>
      </c>
      <c r="W18" s="3">
        <v>-8</v>
      </c>
      <c r="X18" s="44" t="s">
        <v>276</v>
      </c>
    </row>
    <row r="19" spans="1:24" ht="32.1" customHeight="1">
      <c r="A19" s="2" t="s">
        <v>36</v>
      </c>
      <c r="B19" s="2" t="s">
        <v>120</v>
      </c>
      <c r="C19" s="2" t="s">
        <v>220</v>
      </c>
      <c r="D19" s="2" t="s">
        <v>36</v>
      </c>
      <c r="E19" s="2" t="s">
        <v>221</v>
      </c>
      <c r="F19" s="2" t="s">
        <v>137</v>
      </c>
      <c r="G19" s="3" t="s">
        <v>17</v>
      </c>
      <c r="H19" s="4">
        <v>172</v>
      </c>
      <c r="I19" s="4">
        <v>78</v>
      </c>
      <c r="J19" s="3">
        <v>86</v>
      </c>
      <c r="K19" s="3">
        <v>-8</v>
      </c>
      <c r="L19" s="4">
        <v>44</v>
      </c>
      <c r="M19" s="3">
        <v>55</v>
      </c>
      <c r="N19" s="3">
        <v>-11</v>
      </c>
      <c r="O19" s="3">
        <v>62</v>
      </c>
      <c r="P19" s="3">
        <v>67</v>
      </c>
      <c r="Q19" s="3">
        <v>-5</v>
      </c>
      <c r="R19" s="3">
        <v>68</v>
      </c>
      <c r="S19" s="3">
        <v>77</v>
      </c>
      <c r="T19" s="3">
        <v>-9</v>
      </c>
      <c r="U19" s="3">
        <v>80</v>
      </c>
      <c r="V19" s="3">
        <v>86</v>
      </c>
      <c r="W19" s="3">
        <v>-6</v>
      </c>
      <c r="X19" s="44" t="s">
        <v>276</v>
      </c>
    </row>
    <row r="20" spans="1:24" ht="32.1" customHeight="1">
      <c r="A20" s="2" t="s">
        <v>36</v>
      </c>
      <c r="B20" s="2" t="s">
        <v>98</v>
      </c>
      <c r="C20" s="2" t="s">
        <v>205</v>
      </c>
      <c r="D20" s="2" t="s">
        <v>99</v>
      </c>
      <c r="E20" s="2" t="s">
        <v>206</v>
      </c>
      <c r="F20" s="2" t="s">
        <v>101</v>
      </c>
      <c r="G20" s="3" t="s">
        <v>17</v>
      </c>
      <c r="H20" s="4">
        <v>85</v>
      </c>
      <c r="I20" s="4">
        <v>76</v>
      </c>
      <c r="J20" s="3">
        <v>85</v>
      </c>
      <c r="K20" s="3">
        <v>-9</v>
      </c>
      <c r="L20" s="4">
        <v>55</v>
      </c>
      <c r="M20" s="3">
        <v>50</v>
      </c>
      <c r="N20" s="3" t="s">
        <v>263</v>
      </c>
      <c r="O20" s="3">
        <v>43</v>
      </c>
      <c r="P20" s="3">
        <v>65</v>
      </c>
      <c r="Q20" s="3">
        <v>-22</v>
      </c>
      <c r="R20" s="3">
        <v>60</v>
      </c>
      <c r="S20" s="3">
        <v>75</v>
      </c>
      <c r="T20" s="3">
        <v>-15</v>
      </c>
      <c r="U20" s="3">
        <v>76</v>
      </c>
      <c r="V20" s="3">
        <v>83</v>
      </c>
      <c r="W20" s="3">
        <v>-7</v>
      </c>
      <c r="X20" s="44" t="s">
        <v>276</v>
      </c>
    </row>
    <row r="21" spans="1:24" ht="32.1" customHeight="1">
      <c r="A21" s="2" t="s">
        <v>36</v>
      </c>
      <c r="B21" s="2" t="s">
        <v>98</v>
      </c>
      <c r="C21" s="2" t="s">
        <v>210</v>
      </c>
      <c r="D21" s="2" t="s">
        <v>113</v>
      </c>
      <c r="E21" s="2" t="s">
        <v>211</v>
      </c>
      <c r="F21" s="2" t="s">
        <v>115</v>
      </c>
      <c r="G21" s="3" t="s">
        <v>17</v>
      </c>
      <c r="H21" s="4">
        <v>68</v>
      </c>
      <c r="I21" s="4">
        <v>79</v>
      </c>
      <c r="J21" s="3">
        <v>87</v>
      </c>
      <c r="K21" s="3">
        <v>-8</v>
      </c>
      <c r="L21" s="4">
        <v>40</v>
      </c>
      <c r="M21" s="3">
        <v>53</v>
      </c>
      <c r="N21" s="3">
        <v>-13</v>
      </c>
      <c r="O21" s="3">
        <v>60</v>
      </c>
      <c r="P21" s="3">
        <v>68</v>
      </c>
      <c r="Q21" s="3">
        <v>-8</v>
      </c>
      <c r="R21" s="3">
        <v>68</v>
      </c>
      <c r="S21" s="3">
        <v>77</v>
      </c>
      <c r="T21" s="3">
        <v>-9</v>
      </c>
      <c r="U21" s="3">
        <v>79</v>
      </c>
      <c r="V21" s="3">
        <v>85</v>
      </c>
      <c r="W21" s="3">
        <v>-6</v>
      </c>
      <c r="X21" s="44" t="s">
        <v>276</v>
      </c>
    </row>
    <row r="22" spans="1:24" ht="32.1" customHeight="1">
      <c r="A22" s="2" t="s">
        <v>36</v>
      </c>
      <c r="B22" s="2" t="s">
        <v>37</v>
      </c>
      <c r="C22" s="2" t="s">
        <v>182</v>
      </c>
      <c r="D22" s="2" t="s">
        <v>52</v>
      </c>
      <c r="E22" s="2" t="s">
        <v>53</v>
      </c>
      <c r="F22" s="2" t="s">
        <v>54</v>
      </c>
      <c r="G22" s="3" t="s">
        <v>17</v>
      </c>
      <c r="H22" s="4">
        <v>96</v>
      </c>
      <c r="I22" s="4">
        <v>90</v>
      </c>
      <c r="J22" s="3">
        <v>89</v>
      </c>
      <c r="K22" s="3" t="s">
        <v>256</v>
      </c>
      <c r="L22" s="4">
        <v>49</v>
      </c>
      <c r="M22" s="3">
        <v>58</v>
      </c>
      <c r="N22" s="3">
        <v>-9</v>
      </c>
      <c r="O22" s="3">
        <v>74</v>
      </c>
      <c r="P22" s="3">
        <v>70</v>
      </c>
      <c r="Q22" s="3" t="s">
        <v>253</v>
      </c>
      <c r="R22" s="3">
        <v>80</v>
      </c>
      <c r="S22" s="3">
        <v>80</v>
      </c>
      <c r="T22" s="3">
        <v>0</v>
      </c>
      <c r="U22" s="3">
        <v>89</v>
      </c>
      <c r="V22" s="3">
        <v>88</v>
      </c>
      <c r="W22" s="3" t="s">
        <v>256</v>
      </c>
      <c r="X22" s="45" t="s">
        <v>271</v>
      </c>
    </row>
    <row r="23" spans="1:24" ht="32.1" customHeight="1">
      <c r="A23" s="2" t="s">
        <v>36</v>
      </c>
      <c r="B23" s="2" t="s">
        <v>37</v>
      </c>
      <c r="C23" s="2" t="s">
        <v>185</v>
      </c>
      <c r="D23" s="2" t="s">
        <v>59</v>
      </c>
      <c r="E23" s="2" t="s">
        <v>186</v>
      </c>
      <c r="F23" s="2" t="s">
        <v>64</v>
      </c>
      <c r="G23" s="3" t="s">
        <v>17</v>
      </c>
      <c r="H23" s="4">
        <v>94</v>
      </c>
      <c r="I23" s="4">
        <v>83</v>
      </c>
      <c r="J23" s="3">
        <v>87</v>
      </c>
      <c r="K23" s="3">
        <v>-4</v>
      </c>
      <c r="L23" s="4">
        <v>44</v>
      </c>
      <c r="M23" s="3">
        <v>51</v>
      </c>
      <c r="N23" s="3">
        <v>-7</v>
      </c>
      <c r="O23" s="3">
        <v>63</v>
      </c>
      <c r="P23" s="3">
        <v>64</v>
      </c>
      <c r="Q23" s="3">
        <v>-1</v>
      </c>
      <c r="R23" s="3">
        <v>72</v>
      </c>
      <c r="S23" s="3">
        <v>76</v>
      </c>
      <c r="T23" s="3">
        <v>-4</v>
      </c>
      <c r="U23" s="3">
        <v>85</v>
      </c>
      <c r="V23" s="3">
        <v>84</v>
      </c>
      <c r="W23" s="3" t="s">
        <v>256</v>
      </c>
      <c r="X23" s="45" t="s">
        <v>271</v>
      </c>
    </row>
    <row r="24" spans="1:24" ht="32.1" customHeight="1">
      <c r="A24" s="2" t="s">
        <v>36</v>
      </c>
      <c r="B24" s="2" t="s">
        <v>71</v>
      </c>
      <c r="C24" s="2" t="s">
        <v>188</v>
      </c>
      <c r="D24" s="2" t="s">
        <v>73</v>
      </c>
      <c r="E24" s="2" t="s">
        <v>74</v>
      </c>
      <c r="F24" s="2" t="s">
        <v>75</v>
      </c>
      <c r="G24" s="3" t="s">
        <v>17</v>
      </c>
      <c r="H24" s="4">
        <v>30</v>
      </c>
      <c r="I24" s="4">
        <v>90</v>
      </c>
      <c r="J24" s="3">
        <v>88</v>
      </c>
      <c r="K24" s="3" t="s">
        <v>257</v>
      </c>
      <c r="L24" s="4">
        <v>50</v>
      </c>
      <c r="M24" s="3">
        <v>57</v>
      </c>
      <c r="N24" s="3">
        <v>-7</v>
      </c>
      <c r="O24" s="3">
        <v>72</v>
      </c>
      <c r="P24" s="3">
        <v>71</v>
      </c>
      <c r="Q24" s="3" t="s">
        <v>256</v>
      </c>
      <c r="R24" s="3">
        <v>80</v>
      </c>
      <c r="S24" s="3">
        <v>79</v>
      </c>
      <c r="T24" s="3" t="s">
        <v>256</v>
      </c>
      <c r="U24" s="3">
        <v>93</v>
      </c>
      <c r="V24" s="3">
        <v>87</v>
      </c>
      <c r="W24" s="3" t="s">
        <v>264</v>
      </c>
      <c r="X24" s="45" t="s">
        <v>271</v>
      </c>
    </row>
    <row r="25" spans="1:24" ht="32.1" customHeight="1">
      <c r="A25" s="2" t="s">
        <v>36</v>
      </c>
      <c r="B25" s="2" t="s">
        <v>71</v>
      </c>
      <c r="C25" s="2" t="s">
        <v>196</v>
      </c>
      <c r="D25" s="2" t="s">
        <v>83</v>
      </c>
      <c r="E25" s="2" t="s">
        <v>93</v>
      </c>
      <c r="F25" s="2" t="s">
        <v>85</v>
      </c>
      <c r="G25" s="3" t="s">
        <v>17</v>
      </c>
      <c r="H25" s="4">
        <v>120</v>
      </c>
      <c r="I25" s="4">
        <v>83</v>
      </c>
      <c r="J25" s="3">
        <v>82</v>
      </c>
      <c r="K25" s="3" t="s">
        <v>256</v>
      </c>
      <c r="L25" s="4">
        <v>50</v>
      </c>
      <c r="M25" s="3">
        <v>46</v>
      </c>
      <c r="N25" s="3" t="s">
        <v>253</v>
      </c>
      <c r="O25" s="3">
        <v>69</v>
      </c>
      <c r="P25" s="3">
        <v>65</v>
      </c>
      <c r="Q25" s="3" t="s">
        <v>253</v>
      </c>
      <c r="R25" s="3">
        <v>75</v>
      </c>
      <c r="S25" s="3">
        <v>74</v>
      </c>
      <c r="T25" s="3" t="s">
        <v>256</v>
      </c>
      <c r="U25" s="3">
        <v>83</v>
      </c>
      <c r="V25" s="3">
        <v>82</v>
      </c>
      <c r="W25" s="3" t="s">
        <v>256</v>
      </c>
      <c r="X25" s="45" t="s">
        <v>271</v>
      </c>
    </row>
    <row r="26" spans="1:24" ht="32.1" customHeight="1">
      <c r="A26" s="2" t="s">
        <v>36</v>
      </c>
      <c r="B26" s="2" t="s">
        <v>120</v>
      </c>
      <c r="C26" s="2" t="s">
        <v>232</v>
      </c>
      <c r="D26" s="2" t="s">
        <v>36</v>
      </c>
      <c r="E26" s="2" t="s">
        <v>153</v>
      </c>
      <c r="F26" s="2" t="s">
        <v>137</v>
      </c>
      <c r="G26" s="3" t="s">
        <v>18</v>
      </c>
      <c r="H26" s="4">
        <v>66</v>
      </c>
      <c r="I26" s="4">
        <v>98</v>
      </c>
      <c r="J26" s="3">
        <v>94</v>
      </c>
      <c r="K26" s="3" t="s">
        <v>253</v>
      </c>
      <c r="L26" s="4">
        <v>68</v>
      </c>
      <c r="M26" s="3">
        <v>67</v>
      </c>
      <c r="N26" s="3" t="s">
        <v>256</v>
      </c>
      <c r="O26" s="3">
        <v>79</v>
      </c>
      <c r="P26" s="3">
        <v>77</v>
      </c>
      <c r="Q26" s="3" t="s">
        <v>257</v>
      </c>
      <c r="R26" s="3">
        <v>92</v>
      </c>
      <c r="S26" s="3">
        <v>88</v>
      </c>
      <c r="T26" s="3" t="s">
        <v>253</v>
      </c>
      <c r="U26" s="3">
        <v>98</v>
      </c>
      <c r="V26" s="3">
        <v>94</v>
      </c>
      <c r="W26" s="3" t="s">
        <v>253</v>
      </c>
      <c r="X26" s="45" t="s">
        <v>271</v>
      </c>
    </row>
    <row r="27" spans="1:24" ht="32.1" customHeight="1">
      <c r="A27" s="2" t="s">
        <v>36</v>
      </c>
      <c r="B27" s="2" t="s">
        <v>120</v>
      </c>
      <c r="C27" s="2" t="s">
        <v>217</v>
      </c>
      <c r="D27" s="2" t="s">
        <v>122</v>
      </c>
      <c r="E27" s="2" t="s">
        <v>127</v>
      </c>
      <c r="F27" s="2" t="s">
        <v>124</v>
      </c>
      <c r="G27" s="3" t="s">
        <v>17</v>
      </c>
      <c r="H27" s="4">
        <v>81</v>
      </c>
      <c r="I27" s="4">
        <v>77</v>
      </c>
      <c r="J27" s="3">
        <v>82</v>
      </c>
      <c r="K27" s="3">
        <v>-5</v>
      </c>
      <c r="L27" s="4">
        <v>37</v>
      </c>
      <c r="M27" s="3">
        <v>42</v>
      </c>
      <c r="N27" s="3">
        <v>-5</v>
      </c>
      <c r="O27" s="3">
        <v>61</v>
      </c>
      <c r="P27" s="3">
        <v>65</v>
      </c>
      <c r="Q27" s="3">
        <v>-4</v>
      </c>
      <c r="R27" s="3">
        <v>67</v>
      </c>
      <c r="S27" s="3">
        <v>75</v>
      </c>
      <c r="T27" s="3">
        <v>-8</v>
      </c>
      <c r="U27" s="3">
        <v>79</v>
      </c>
      <c r="V27" s="3">
        <v>83</v>
      </c>
      <c r="W27" s="3">
        <v>-4</v>
      </c>
      <c r="X27" s="45" t="s">
        <v>271</v>
      </c>
    </row>
    <row r="28" spans="1:24" ht="32.1" customHeight="1">
      <c r="A28" s="2" t="s">
        <v>36</v>
      </c>
      <c r="B28" s="2" t="s">
        <v>98</v>
      </c>
      <c r="C28" s="2" t="s">
        <v>208</v>
      </c>
      <c r="D28" s="2" t="s">
        <v>113</v>
      </c>
      <c r="E28" s="2" t="s">
        <v>209</v>
      </c>
      <c r="F28" s="2" t="s">
        <v>115</v>
      </c>
      <c r="G28" s="3" t="s">
        <v>18</v>
      </c>
      <c r="H28" s="4">
        <v>39</v>
      </c>
      <c r="I28" s="4">
        <v>90</v>
      </c>
      <c r="J28" s="3">
        <v>89</v>
      </c>
      <c r="K28" s="3" t="s">
        <v>256</v>
      </c>
      <c r="L28" s="4">
        <v>56</v>
      </c>
      <c r="M28" s="3">
        <v>57</v>
      </c>
      <c r="N28" s="3">
        <v>-1</v>
      </c>
      <c r="O28" s="3">
        <v>74</v>
      </c>
      <c r="P28" s="3">
        <v>70</v>
      </c>
      <c r="Q28" s="3" t="s">
        <v>253</v>
      </c>
      <c r="R28" s="3">
        <v>86</v>
      </c>
      <c r="S28" s="3">
        <v>81</v>
      </c>
      <c r="T28" s="3" t="s">
        <v>263</v>
      </c>
      <c r="U28" s="3">
        <v>90</v>
      </c>
      <c r="V28" s="3">
        <v>89</v>
      </c>
      <c r="W28" s="3" t="s">
        <v>256</v>
      </c>
      <c r="X28" s="45" t="s">
        <v>271</v>
      </c>
    </row>
    <row r="29" spans="1:24" ht="32.1" customHeight="1">
      <c r="A29" s="2" t="s">
        <v>36</v>
      </c>
      <c r="B29" s="2" t="s">
        <v>98</v>
      </c>
      <c r="C29" s="2" t="s">
        <v>203</v>
      </c>
      <c r="D29" s="2" t="s">
        <v>99</v>
      </c>
      <c r="E29" s="2" t="s">
        <v>204</v>
      </c>
      <c r="F29" s="2" t="s">
        <v>101</v>
      </c>
      <c r="G29" s="3" t="s">
        <v>17</v>
      </c>
      <c r="H29" s="4">
        <v>98</v>
      </c>
      <c r="I29" s="4">
        <v>92</v>
      </c>
      <c r="J29" s="3">
        <v>90</v>
      </c>
      <c r="K29" s="3" t="s">
        <v>257</v>
      </c>
      <c r="L29" s="4">
        <v>47</v>
      </c>
      <c r="M29" s="3">
        <v>55</v>
      </c>
      <c r="N29" s="3">
        <v>-8</v>
      </c>
      <c r="O29" s="3">
        <v>72</v>
      </c>
      <c r="P29" s="3">
        <v>72</v>
      </c>
      <c r="Q29" s="3">
        <v>0</v>
      </c>
      <c r="R29" s="3">
        <v>84</v>
      </c>
      <c r="S29" s="3">
        <v>82</v>
      </c>
      <c r="T29" s="3" t="s">
        <v>257</v>
      </c>
      <c r="U29" s="3">
        <v>90</v>
      </c>
      <c r="V29" s="3">
        <v>89</v>
      </c>
      <c r="W29" s="3" t="s">
        <v>256</v>
      </c>
      <c r="X29" s="45" t="s">
        <v>271</v>
      </c>
    </row>
    <row r="30" spans="1:24" ht="32.1" customHeight="1">
      <c r="A30" s="2" t="s">
        <v>36</v>
      </c>
      <c r="B30" s="2" t="s">
        <v>37</v>
      </c>
      <c r="C30" s="2" t="s">
        <v>183</v>
      </c>
      <c r="D30" s="2" t="s">
        <v>59</v>
      </c>
      <c r="E30" s="2" t="s">
        <v>60</v>
      </c>
      <c r="F30" s="2" t="s">
        <v>61</v>
      </c>
      <c r="G30" s="3" t="s">
        <v>17</v>
      </c>
      <c r="H30" s="4">
        <v>47</v>
      </c>
      <c r="I30" s="4">
        <v>96</v>
      </c>
      <c r="J30" s="3">
        <v>90</v>
      </c>
      <c r="K30" s="3" t="s">
        <v>264</v>
      </c>
      <c r="L30" s="4">
        <v>79</v>
      </c>
      <c r="M30" s="3">
        <v>58</v>
      </c>
      <c r="N30" s="3" t="s">
        <v>260</v>
      </c>
      <c r="O30" s="3">
        <v>71</v>
      </c>
      <c r="P30" s="3">
        <v>71</v>
      </c>
      <c r="Q30" s="3">
        <v>0</v>
      </c>
      <c r="R30" s="3">
        <v>80</v>
      </c>
      <c r="S30" s="3">
        <v>80</v>
      </c>
      <c r="T30" s="3">
        <v>0</v>
      </c>
      <c r="U30" s="3">
        <v>92</v>
      </c>
      <c r="V30" s="3">
        <v>88</v>
      </c>
      <c r="W30" s="3" t="s">
        <v>253</v>
      </c>
      <c r="X30" s="46" t="s">
        <v>278</v>
      </c>
    </row>
    <row r="31" spans="1:24" ht="32.1" customHeight="1">
      <c r="A31" s="2" t="s">
        <v>36</v>
      </c>
      <c r="B31" s="2" t="s">
        <v>71</v>
      </c>
      <c r="C31" s="2" t="s">
        <v>201</v>
      </c>
      <c r="D31" s="2" t="s">
        <v>83</v>
      </c>
      <c r="E31" s="2" t="s">
        <v>202</v>
      </c>
      <c r="F31" s="2" t="s">
        <v>85</v>
      </c>
      <c r="G31" s="3" t="s">
        <v>18</v>
      </c>
      <c r="H31" s="4">
        <v>48</v>
      </c>
      <c r="I31" s="4">
        <v>94</v>
      </c>
      <c r="J31" s="3">
        <v>87</v>
      </c>
      <c r="K31" s="3" t="s">
        <v>259</v>
      </c>
      <c r="L31" s="4">
        <v>60</v>
      </c>
      <c r="M31" s="3">
        <v>51</v>
      </c>
      <c r="N31" s="3" t="s">
        <v>261</v>
      </c>
      <c r="O31" s="3">
        <v>69</v>
      </c>
      <c r="P31" s="3">
        <v>68</v>
      </c>
      <c r="Q31" s="3" t="s">
        <v>256</v>
      </c>
      <c r="R31" s="3">
        <v>80</v>
      </c>
      <c r="S31" s="3">
        <v>79</v>
      </c>
      <c r="T31" s="3" t="s">
        <v>256</v>
      </c>
      <c r="U31" s="3">
        <v>90</v>
      </c>
      <c r="V31" s="3">
        <v>86</v>
      </c>
      <c r="W31" s="3" t="s">
        <v>253</v>
      </c>
      <c r="X31" s="46" t="s">
        <v>278</v>
      </c>
    </row>
    <row r="32" spans="1:24" ht="32.1" customHeight="1">
      <c r="A32" s="2" t="s">
        <v>36</v>
      </c>
      <c r="B32" s="2" t="s">
        <v>120</v>
      </c>
      <c r="C32" s="2" t="s">
        <v>234</v>
      </c>
      <c r="D32" s="2" t="s">
        <v>159</v>
      </c>
      <c r="E32" s="2" t="s">
        <v>160</v>
      </c>
      <c r="F32" s="2" t="s">
        <v>161</v>
      </c>
      <c r="G32" s="3" t="s">
        <v>17</v>
      </c>
      <c r="H32" s="4">
        <v>81</v>
      </c>
      <c r="I32" s="4">
        <v>84</v>
      </c>
      <c r="J32" s="3">
        <v>83</v>
      </c>
      <c r="K32" s="3" t="s">
        <v>256</v>
      </c>
      <c r="L32" s="4">
        <v>47</v>
      </c>
      <c r="M32" s="3">
        <v>49</v>
      </c>
      <c r="N32" s="3">
        <v>-2</v>
      </c>
      <c r="O32" s="3">
        <v>72</v>
      </c>
      <c r="P32" s="3">
        <v>66</v>
      </c>
      <c r="Q32" s="3" t="s">
        <v>264</v>
      </c>
      <c r="R32" s="3">
        <v>81</v>
      </c>
      <c r="S32" s="3">
        <v>75</v>
      </c>
      <c r="T32" s="3" t="s">
        <v>264</v>
      </c>
      <c r="U32" s="3">
        <v>86</v>
      </c>
      <c r="V32" s="3">
        <v>83</v>
      </c>
      <c r="W32" s="3" t="s">
        <v>255</v>
      </c>
      <c r="X32" s="46" t="s">
        <v>278</v>
      </c>
    </row>
    <row r="33" spans="1:24" ht="32.1" customHeight="1">
      <c r="A33" s="2" t="s">
        <v>36</v>
      </c>
      <c r="B33" s="2" t="s">
        <v>120</v>
      </c>
      <c r="C33" s="2" t="s">
        <v>231</v>
      </c>
      <c r="D33" s="2" t="s">
        <v>36</v>
      </c>
      <c r="E33" s="2" t="s">
        <v>150</v>
      </c>
      <c r="F33" s="2" t="s">
        <v>137</v>
      </c>
      <c r="G33" s="3" t="s">
        <v>18</v>
      </c>
      <c r="H33" s="4">
        <v>92</v>
      </c>
      <c r="I33" s="4">
        <v>98</v>
      </c>
      <c r="J33" s="3">
        <v>93</v>
      </c>
      <c r="K33" s="3" t="s">
        <v>263</v>
      </c>
      <c r="L33" s="4">
        <v>60</v>
      </c>
      <c r="M33" s="3">
        <v>69</v>
      </c>
      <c r="N33" s="3">
        <v>-9</v>
      </c>
      <c r="O33" s="3">
        <v>88</v>
      </c>
      <c r="P33" s="3">
        <v>77</v>
      </c>
      <c r="Q33" s="3" t="s">
        <v>262</v>
      </c>
      <c r="R33" s="3">
        <v>93</v>
      </c>
      <c r="S33" s="3">
        <v>87</v>
      </c>
      <c r="T33" s="3" t="s">
        <v>264</v>
      </c>
      <c r="U33" s="3">
        <v>99</v>
      </c>
      <c r="V33" s="3">
        <v>94</v>
      </c>
      <c r="W33" s="3" t="s">
        <v>263</v>
      </c>
      <c r="X33" s="46" t="s">
        <v>278</v>
      </c>
    </row>
    <row r="34" spans="1:24" ht="32.1" customHeight="1">
      <c r="A34" s="2" t="s">
        <v>36</v>
      </c>
      <c r="B34" s="2" t="s">
        <v>120</v>
      </c>
      <c r="C34" s="2" t="s">
        <v>171</v>
      </c>
      <c r="D34" s="2" t="s">
        <v>122</v>
      </c>
      <c r="E34" s="2" t="s">
        <v>125</v>
      </c>
      <c r="F34" s="2" t="s">
        <v>124</v>
      </c>
      <c r="G34" s="3" t="s">
        <v>18</v>
      </c>
      <c r="H34" s="4">
        <v>92</v>
      </c>
      <c r="I34" s="4">
        <v>99</v>
      </c>
      <c r="J34" s="3">
        <v>94</v>
      </c>
      <c r="K34" s="3" t="s">
        <v>263</v>
      </c>
      <c r="L34" s="4">
        <v>68</v>
      </c>
      <c r="M34" s="3">
        <v>68</v>
      </c>
      <c r="N34" s="3">
        <v>0</v>
      </c>
      <c r="O34" s="3">
        <v>83</v>
      </c>
      <c r="P34" s="3">
        <v>76</v>
      </c>
      <c r="Q34" s="3" t="s">
        <v>259</v>
      </c>
      <c r="R34" s="3">
        <v>94</v>
      </c>
      <c r="S34" s="3">
        <v>86</v>
      </c>
      <c r="T34" s="3" t="s">
        <v>265</v>
      </c>
      <c r="U34" s="3">
        <v>99</v>
      </c>
      <c r="V34" s="3">
        <v>93</v>
      </c>
      <c r="W34" s="3" t="s">
        <v>264</v>
      </c>
      <c r="X34" s="46" t="s">
        <v>278</v>
      </c>
    </row>
    <row r="35" spans="1:24" ht="32.1" customHeight="1">
      <c r="A35" s="2" t="s">
        <v>36</v>
      </c>
      <c r="B35" s="2" t="s">
        <v>120</v>
      </c>
      <c r="C35" s="2" t="s">
        <v>225</v>
      </c>
      <c r="D35" s="2" t="s">
        <v>36</v>
      </c>
      <c r="E35" s="2" t="s">
        <v>226</v>
      </c>
      <c r="F35" s="2" t="s">
        <v>137</v>
      </c>
      <c r="G35" s="3" t="s">
        <v>18</v>
      </c>
      <c r="H35" s="4">
        <v>31</v>
      </c>
      <c r="I35" s="4">
        <v>100</v>
      </c>
      <c r="J35" s="3">
        <v>95</v>
      </c>
      <c r="K35" s="3" t="s">
        <v>263</v>
      </c>
      <c r="L35" s="4">
        <v>71</v>
      </c>
      <c r="M35" s="3">
        <v>69</v>
      </c>
      <c r="N35" s="3" t="s">
        <v>257</v>
      </c>
      <c r="O35" s="3">
        <v>91</v>
      </c>
      <c r="P35" s="3">
        <v>76</v>
      </c>
      <c r="Q35" s="3" t="s">
        <v>254</v>
      </c>
      <c r="R35" s="3">
        <v>95</v>
      </c>
      <c r="S35" s="3">
        <v>87</v>
      </c>
      <c r="T35" s="3" t="s">
        <v>265</v>
      </c>
      <c r="U35" s="3">
        <v>97</v>
      </c>
      <c r="V35" s="3">
        <v>93</v>
      </c>
      <c r="W35" s="3" t="s">
        <v>253</v>
      </c>
      <c r="X35" s="46" t="s">
        <v>278</v>
      </c>
    </row>
    <row r="36" spans="1:24" ht="32.1" customHeight="1">
      <c r="A36" s="2" t="s">
        <v>36</v>
      </c>
      <c r="B36" s="2" t="s">
        <v>98</v>
      </c>
      <c r="C36" s="2" t="s">
        <v>164</v>
      </c>
      <c r="D36" s="2" t="s">
        <v>113</v>
      </c>
      <c r="E36" s="2" t="s">
        <v>207</v>
      </c>
      <c r="F36" s="2" t="s">
        <v>115</v>
      </c>
      <c r="G36" s="3" t="s">
        <v>17</v>
      </c>
      <c r="H36" s="4">
        <v>35</v>
      </c>
      <c r="I36" s="4">
        <v>94</v>
      </c>
      <c r="J36" s="3">
        <v>85</v>
      </c>
      <c r="K36" s="3" t="s">
        <v>261</v>
      </c>
      <c r="L36" s="4">
        <v>49</v>
      </c>
      <c r="M36" s="3">
        <v>53</v>
      </c>
      <c r="N36" s="3">
        <v>-4</v>
      </c>
      <c r="O36" s="3">
        <v>73</v>
      </c>
      <c r="P36" s="3">
        <v>63</v>
      </c>
      <c r="Q36" s="3" t="s">
        <v>258</v>
      </c>
      <c r="R36" s="3">
        <v>81</v>
      </c>
      <c r="S36" s="3">
        <v>74</v>
      </c>
      <c r="T36" s="3" t="s">
        <v>259</v>
      </c>
      <c r="U36" s="3">
        <v>92</v>
      </c>
      <c r="V36" s="3">
        <v>82</v>
      </c>
      <c r="W36" s="3" t="s">
        <v>258</v>
      </c>
      <c r="X36" s="46" t="s">
        <v>278</v>
      </c>
    </row>
    <row r="37" spans="1:24" ht="32.1" customHeight="1">
      <c r="A37" s="2" t="s">
        <v>36</v>
      </c>
      <c r="B37" s="2" t="s">
        <v>98</v>
      </c>
      <c r="C37" s="2" t="s">
        <v>212</v>
      </c>
      <c r="D37" s="2" t="s">
        <v>213</v>
      </c>
      <c r="E37" s="2" t="s">
        <v>214</v>
      </c>
      <c r="F37" s="2" t="s">
        <v>215</v>
      </c>
      <c r="G37" s="3" t="s">
        <v>17</v>
      </c>
      <c r="H37" s="4">
        <v>43</v>
      </c>
      <c r="I37" s="4">
        <v>91</v>
      </c>
      <c r="J37" s="3">
        <v>86</v>
      </c>
      <c r="K37" s="3" t="s">
        <v>263</v>
      </c>
      <c r="L37" s="4">
        <v>40</v>
      </c>
      <c r="M37" s="3">
        <v>51</v>
      </c>
      <c r="N37" s="3">
        <v>-11</v>
      </c>
      <c r="O37" s="3">
        <v>76</v>
      </c>
      <c r="P37" s="3">
        <v>67</v>
      </c>
      <c r="Q37" s="3" t="s">
        <v>261</v>
      </c>
      <c r="R37" s="3">
        <v>85</v>
      </c>
      <c r="S37" s="3">
        <v>76</v>
      </c>
      <c r="T37" s="3" t="s">
        <v>261</v>
      </c>
      <c r="U37" s="3">
        <v>91</v>
      </c>
      <c r="V37" s="3">
        <v>84</v>
      </c>
      <c r="W37" s="3" t="s">
        <v>259</v>
      </c>
      <c r="X37" s="46" t="s">
        <v>278</v>
      </c>
    </row>
    <row r="38" spans="1:24" ht="32.1" customHeight="1">
      <c r="A38" s="2" t="s">
        <v>36</v>
      </c>
      <c r="B38" s="2" t="s">
        <v>37</v>
      </c>
      <c r="C38" s="2" t="s">
        <v>169</v>
      </c>
      <c r="D38" s="2" t="s">
        <v>55</v>
      </c>
      <c r="E38" s="2" t="s">
        <v>56</v>
      </c>
      <c r="F38" s="2" t="s">
        <v>57</v>
      </c>
      <c r="G38" s="3" t="s">
        <v>17</v>
      </c>
      <c r="H38" s="4">
        <v>53</v>
      </c>
      <c r="I38" s="4">
        <v>81</v>
      </c>
      <c r="J38" s="3">
        <v>79</v>
      </c>
      <c r="K38" s="3" t="s">
        <v>257</v>
      </c>
      <c r="L38" s="4">
        <v>47</v>
      </c>
      <c r="M38" s="3">
        <v>43</v>
      </c>
      <c r="N38" s="3" t="s">
        <v>253</v>
      </c>
      <c r="O38" s="3">
        <v>54</v>
      </c>
      <c r="P38" s="3">
        <v>62</v>
      </c>
      <c r="Q38" s="3">
        <v>-8</v>
      </c>
      <c r="R38" s="3">
        <v>71</v>
      </c>
      <c r="S38" s="3">
        <v>70</v>
      </c>
      <c r="T38" s="3" t="s">
        <v>256</v>
      </c>
      <c r="U38" s="3">
        <v>88</v>
      </c>
      <c r="V38" s="3">
        <v>79</v>
      </c>
      <c r="W38" s="3" t="s">
        <v>261</v>
      </c>
      <c r="X38" s="42" t="s">
        <v>277</v>
      </c>
    </row>
    <row r="39" spans="1:24" ht="32.1" customHeight="1">
      <c r="A39" s="2" t="s">
        <v>36</v>
      </c>
      <c r="B39" s="2" t="s">
        <v>37</v>
      </c>
      <c r="C39" s="2" t="s">
        <v>168</v>
      </c>
      <c r="D39" s="2" t="s">
        <v>59</v>
      </c>
      <c r="E39" s="2" t="s">
        <v>184</v>
      </c>
      <c r="F39" s="2" t="s">
        <v>64</v>
      </c>
      <c r="G39" s="3" t="s">
        <v>17</v>
      </c>
      <c r="H39" s="4">
        <v>146</v>
      </c>
      <c r="I39" s="4">
        <v>84</v>
      </c>
      <c r="J39" s="3">
        <v>83</v>
      </c>
      <c r="K39" s="3" t="s">
        <v>256</v>
      </c>
      <c r="L39" s="4">
        <v>54</v>
      </c>
      <c r="M39" s="3">
        <v>51</v>
      </c>
      <c r="N39" s="3" t="s">
        <v>255</v>
      </c>
      <c r="O39" s="3">
        <v>52</v>
      </c>
      <c r="P39" s="3">
        <v>62</v>
      </c>
      <c r="Q39" s="3">
        <v>-10</v>
      </c>
      <c r="R39" s="3">
        <v>69</v>
      </c>
      <c r="S39" s="3">
        <v>73</v>
      </c>
      <c r="T39" s="3">
        <v>-4</v>
      </c>
      <c r="U39" s="3">
        <v>84</v>
      </c>
      <c r="V39" s="3">
        <v>82</v>
      </c>
      <c r="W39" s="3" t="s">
        <v>257</v>
      </c>
      <c r="X39" s="42" t="s">
        <v>277</v>
      </c>
    </row>
    <row r="40" spans="1:24" ht="32.1" customHeight="1">
      <c r="A40" s="2" t="s">
        <v>36</v>
      </c>
      <c r="B40" s="2" t="s">
        <v>37</v>
      </c>
      <c r="C40" s="2" t="s">
        <v>181</v>
      </c>
      <c r="D40" s="2" t="s">
        <v>39</v>
      </c>
      <c r="E40" s="2" t="s">
        <v>46</v>
      </c>
      <c r="F40" s="2" t="s">
        <v>41</v>
      </c>
      <c r="G40" s="3" t="s">
        <v>18</v>
      </c>
      <c r="H40" s="4">
        <v>55</v>
      </c>
      <c r="I40" s="4">
        <v>98</v>
      </c>
      <c r="J40" s="3">
        <v>93</v>
      </c>
      <c r="K40" s="3" t="s">
        <v>263</v>
      </c>
      <c r="L40" s="4">
        <v>71</v>
      </c>
      <c r="M40" s="3">
        <v>65</v>
      </c>
      <c r="N40" s="3" t="s">
        <v>264</v>
      </c>
      <c r="O40" s="3">
        <v>67</v>
      </c>
      <c r="P40" s="3">
        <v>77</v>
      </c>
      <c r="Q40" s="3">
        <v>-10</v>
      </c>
      <c r="R40" s="3">
        <v>72</v>
      </c>
      <c r="S40" s="3">
        <v>85</v>
      </c>
      <c r="T40" s="3">
        <v>-13</v>
      </c>
      <c r="U40" s="3">
        <v>95</v>
      </c>
      <c r="V40" s="3">
        <v>93</v>
      </c>
      <c r="W40" s="3" t="s">
        <v>257</v>
      </c>
      <c r="X40" s="42" t="s">
        <v>277</v>
      </c>
    </row>
    <row r="41" spans="1:24" ht="32.1" customHeight="1">
      <c r="A41" s="2" t="s">
        <v>36</v>
      </c>
      <c r="B41" s="2" t="s">
        <v>71</v>
      </c>
      <c r="C41" s="2" t="s">
        <v>167</v>
      </c>
      <c r="D41" s="2" t="s">
        <v>77</v>
      </c>
      <c r="E41" s="2" t="s">
        <v>193</v>
      </c>
      <c r="F41" s="2" t="s">
        <v>79</v>
      </c>
      <c r="G41" s="3" t="s">
        <v>17</v>
      </c>
      <c r="H41" s="4">
        <v>77</v>
      </c>
      <c r="I41" s="4">
        <v>86</v>
      </c>
      <c r="J41" s="3">
        <v>81</v>
      </c>
      <c r="K41" s="3" t="s">
        <v>263</v>
      </c>
      <c r="L41" s="4">
        <v>49</v>
      </c>
      <c r="M41" s="3">
        <v>42</v>
      </c>
      <c r="N41" s="3" t="s">
        <v>259</v>
      </c>
      <c r="O41" s="3">
        <v>54</v>
      </c>
      <c r="P41" s="3">
        <v>65</v>
      </c>
      <c r="Q41" s="3">
        <v>-11</v>
      </c>
      <c r="R41" s="3">
        <v>72</v>
      </c>
      <c r="S41" s="3">
        <v>74</v>
      </c>
      <c r="T41" s="3">
        <v>-2</v>
      </c>
      <c r="U41" s="3">
        <v>88</v>
      </c>
      <c r="V41" s="3">
        <v>82</v>
      </c>
      <c r="W41" s="3" t="s">
        <v>264</v>
      </c>
      <c r="X41" s="42" t="s">
        <v>277</v>
      </c>
    </row>
    <row r="42" spans="1:24" ht="32.1" customHeight="1">
      <c r="A42" s="2" t="s">
        <v>36</v>
      </c>
      <c r="B42" s="2" t="s">
        <v>71</v>
      </c>
      <c r="C42" s="2" t="s">
        <v>195</v>
      </c>
      <c r="D42" s="2" t="s">
        <v>83</v>
      </c>
      <c r="E42" s="2" t="s">
        <v>91</v>
      </c>
      <c r="F42" s="2" t="s">
        <v>85</v>
      </c>
      <c r="G42" s="3" t="s">
        <v>17</v>
      </c>
      <c r="H42" s="4">
        <v>120</v>
      </c>
      <c r="I42" s="4">
        <v>81</v>
      </c>
      <c r="J42" s="3">
        <v>81</v>
      </c>
      <c r="K42" s="3">
        <v>0</v>
      </c>
      <c r="L42" s="4">
        <v>48</v>
      </c>
      <c r="M42" s="3">
        <v>46</v>
      </c>
      <c r="N42" s="3" t="s">
        <v>257</v>
      </c>
      <c r="O42" s="3">
        <v>54</v>
      </c>
      <c r="P42" s="3">
        <v>63</v>
      </c>
      <c r="Q42" s="3">
        <v>-9</v>
      </c>
      <c r="R42" s="3">
        <v>64</v>
      </c>
      <c r="S42" s="3">
        <v>73</v>
      </c>
      <c r="T42" s="3">
        <v>-9</v>
      </c>
      <c r="U42" s="3">
        <v>78</v>
      </c>
      <c r="V42" s="3">
        <v>81</v>
      </c>
      <c r="W42" s="3">
        <v>-3</v>
      </c>
      <c r="X42" s="42" t="s">
        <v>277</v>
      </c>
    </row>
    <row r="43" spans="1:24" ht="32.1" customHeight="1">
      <c r="A43" s="2" t="s">
        <v>36</v>
      </c>
      <c r="B43" s="2" t="s">
        <v>71</v>
      </c>
      <c r="C43" s="2" t="s">
        <v>172</v>
      </c>
      <c r="D43" s="2" t="s">
        <v>80</v>
      </c>
      <c r="E43" s="2" t="s">
        <v>194</v>
      </c>
      <c r="F43" s="2" t="s">
        <v>82</v>
      </c>
      <c r="G43" s="3" t="s">
        <v>17</v>
      </c>
      <c r="H43" s="4">
        <v>61</v>
      </c>
      <c r="I43" s="4">
        <v>92</v>
      </c>
      <c r="J43" s="3">
        <v>87</v>
      </c>
      <c r="K43" s="3" t="s">
        <v>263</v>
      </c>
      <c r="L43" s="4">
        <v>66</v>
      </c>
      <c r="M43" s="3">
        <v>57</v>
      </c>
      <c r="N43" s="3" t="s">
        <v>261</v>
      </c>
      <c r="O43" s="3">
        <v>59</v>
      </c>
      <c r="P43" s="3">
        <v>72</v>
      </c>
      <c r="Q43" s="3">
        <v>-13</v>
      </c>
      <c r="R43" s="3">
        <v>77</v>
      </c>
      <c r="S43" s="3">
        <v>81</v>
      </c>
      <c r="T43" s="3">
        <v>-4</v>
      </c>
      <c r="U43" s="3">
        <v>93</v>
      </c>
      <c r="V43" s="3">
        <v>88</v>
      </c>
      <c r="W43" s="3" t="s">
        <v>263</v>
      </c>
      <c r="X43" s="42" t="s">
        <v>277</v>
      </c>
    </row>
    <row r="44" spans="1:24" ht="32.1" customHeight="1">
      <c r="A44" s="2" t="s">
        <v>36</v>
      </c>
      <c r="B44" s="2" t="s">
        <v>120</v>
      </c>
      <c r="C44" s="2" t="s">
        <v>162</v>
      </c>
      <c r="D44" s="2" t="s">
        <v>131</v>
      </c>
      <c r="E44" s="2" t="s">
        <v>219</v>
      </c>
      <c r="F44" s="2" t="s">
        <v>133</v>
      </c>
      <c r="G44" s="3" t="s">
        <v>18</v>
      </c>
      <c r="H44" s="4">
        <v>43</v>
      </c>
      <c r="I44" s="4">
        <v>95</v>
      </c>
      <c r="J44" s="3">
        <v>95</v>
      </c>
      <c r="K44" s="3">
        <v>0</v>
      </c>
      <c r="L44" s="4">
        <v>86</v>
      </c>
      <c r="M44" s="3">
        <v>71</v>
      </c>
      <c r="N44" s="3" t="s">
        <v>254</v>
      </c>
      <c r="O44" s="3">
        <v>69</v>
      </c>
      <c r="P44" s="3">
        <v>77</v>
      </c>
      <c r="Q44" s="3">
        <v>-8</v>
      </c>
      <c r="R44" s="3">
        <v>77</v>
      </c>
      <c r="S44" s="3">
        <v>88</v>
      </c>
      <c r="T44" s="3">
        <v>-11</v>
      </c>
      <c r="U44" s="3">
        <v>93</v>
      </c>
      <c r="V44" s="3">
        <v>94</v>
      </c>
      <c r="W44" s="3">
        <v>-1</v>
      </c>
      <c r="X44" s="42" t="s">
        <v>277</v>
      </c>
    </row>
    <row r="45" spans="1:24" ht="32.1" customHeight="1">
      <c r="A45" s="2" t="s">
        <v>36</v>
      </c>
      <c r="B45" s="2" t="s">
        <v>98</v>
      </c>
      <c r="C45" s="2" t="s">
        <v>176</v>
      </c>
      <c r="D45" s="2" t="s">
        <v>110</v>
      </c>
      <c r="E45" s="2" t="s">
        <v>111</v>
      </c>
      <c r="F45" s="2" t="s">
        <v>112</v>
      </c>
      <c r="G45" s="3" t="s">
        <v>17</v>
      </c>
      <c r="H45" s="4">
        <v>31</v>
      </c>
      <c r="I45" s="4">
        <v>90</v>
      </c>
      <c r="J45" s="3">
        <v>87</v>
      </c>
      <c r="K45" s="3" t="s">
        <v>255</v>
      </c>
      <c r="L45" s="4">
        <v>42</v>
      </c>
      <c r="M45" s="3">
        <v>55</v>
      </c>
      <c r="N45" s="3">
        <v>-13</v>
      </c>
      <c r="O45" s="3">
        <v>58</v>
      </c>
      <c r="P45" s="3">
        <v>69</v>
      </c>
      <c r="Q45" s="3">
        <v>-11</v>
      </c>
      <c r="R45" s="3">
        <v>88</v>
      </c>
      <c r="S45" s="3">
        <v>77</v>
      </c>
      <c r="T45" s="3" t="s">
        <v>262</v>
      </c>
      <c r="U45" s="3">
        <v>90</v>
      </c>
      <c r="V45" s="3">
        <v>86</v>
      </c>
      <c r="W45" s="3" t="s">
        <v>253</v>
      </c>
      <c r="X45" s="42" t="s">
        <v>277</v>
      </c>
    </row>
    <row r="46" spans="1:24" ht="32.1" customHeight="1">
      <c r="A46" s="2" t="s">
        <v>36</v>
      </c>
      <c r="B46" s="2" t="s">
        <v>98</v>
      </c>
      <c r="C46" s="2" t="s">
        <v>165</v>
      </c>
      <c r="D46" s="2" t="s">
        <v>99</v>
      </c>
      <c r="E46" s="2" t="s">
        <v>100</v>
      </c>
      <c r="F46" s="2" t="s">
        <v>101</v>
      </c>
      <c r="G46" s="3" t="s">
        <v>17</v>
      </c>
      <c r="H46" s="4">
        <v>13</v>
      </c>
      <c r="I46" s="4">
        <v>92</v>
      </c>
      <c r="J46" s="3">
        <v>87</v>
      </c>
      <c r="K46" s="3" t="s">
        <v>263</v>
      </c>
      <c r="L46" s="4">
        <v>38</v>
      </c>
      <c r="M46" s="3">
        <v>48</v>
      </c>
      <c r="N46" s="3">
        <v>-10</v>
      </c>
      <c r="O46" s="3">
        <v>58</v>
      </c>
      <c r="P46" s="3">
        <v>68</v>
      </c>
      <c r="Q46" s="3">
        <v>-10</v>
      </c>
      <c r="R46" s="3">
        <v>79</v>
      </c>
      <c r="S46" s="3">
        <v>77</v>
      </c>
      <c r="T46" s="3" t="s">
        <v>257</v>
      </c>
      <c r="U46" s="3">
        <v>92</v>
      </c>
      <c r="V46" s="3">
        <v>86</v>
      </c>
      <c r="W46" s="3" t="s">
        <v>264</v>
      </c>
      <c r="X46" s="42" t="s">
        <v>277</v>
      </c>
    </row>
  </sheetData>
  <autoFilter ref="A2:D46"/>
  <sortState ref="A3:Y46">
    <sortCondition ref="X3:X46"/>
  </sortState>
  <mergeCells count="6">
    <mergeCell ref="A1:H1"/>
    <mergeCell ref="U1:W1"/>
    <mergeCell ref="I1:K1"/>
    <mergeCell ref="L1:N1"/>
    <mergeCell ref="O1:Q1"/>
    <mergeCell ref="R1:T1"/>
  </mergeCells>
  <pageMargins left="0.05" right="0.05" top="0.5" bottom="0.5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workbookViewId="0">
      <selection activeCell="C13" sqref="C13"/>
    </sheetView>
  </sheetViews>
  <sheetFormatPr baseColWidth="10" defaultRowHeight="12.75"/>
  <cols>
    <col min="1" max="1" width="1.5703125" style="5" customWidth="1"/>
    <col min="2" max="2" width="14.5703125" style="5" customWidth="1"/>
    <col min="3" max="6" width="17.85546875" style="5" customWidth="1"/>
    <col min="7" max="7" width="9.28515625" style="5" customWidth="1"/>
    <col min="8" max="8" width="12.140625" style="5" customWidth="1"/>
    <col min="9" max="256" width="11.42578125" style="5"/>
    <col min="257" max="257" width="5" style="5" customWidth="1"/>
    <col min="258" max="262" width="16.7109375" style="5" customWidth="1"/>
    <col min="263" max="263" width="5" style="5" customWidth="1"/>
    <col min="264" max="264" width="12.140625" style="5" customWidth="1"/>
    <col min="265" max="512" width="11.42578125" style="5"/>
    <col min="513" max="513" width="5" style="5" customWidth="1"/>
    <col min="514" max="518" width="16.7109375" style="5" customWidth="1"/>
    <col min="519" max="519" width="5" style="5" customWidth="1"/>
    <col min="520" max="520" width="12.140625" style="5" customWidth="1"/>
    <col min="521" max="768" width="11.42578125" style="5"/>
    <col min="769" max="769" width="5" style="5" customWidth="1"/>
    <col min="770" max="774" width="16.7109375" style="5" customWidth="1"/>
    <col min="775" max="775" width="5" style="5" customWidth="1"/>
    <col min="776" max="776" width="12.140625" style="5" customWidth="1"/>
    <col min="777" max="1024" width="11.42578125" style="5"/>
    <col min="1025" max="1025" width="5" style="5" customWidth="1"/>
    <col min="1026" max="1030" width="16.7109375" style="5" customWidth="1"/>
    <col min="1031" max="1031" width="5" style="5" customWidth="1"/>
    <col min="1032" max="1032" width="12.140625" style="5" customWidth="1"/>
    <col min="1033" max="1280" width="11.42578125" style="5"/>
    <col min="1281" max="1281" width="5" style="5" customWidth="1"/>
    <col min="1282" max="1286" width="16.7109375" style="5" customWidth="1"/>
    <col min="1287" max="1287" width="5" style="5" customWidth="1"/>
    <col min="1288" max="1288" width="12.140625" style="5" customWidth="1"/>
    <col min="1289" max="1536" width="11.42578125" style="5"/>
    <col min="1537" max="1537" width="5" style="5" customWidth="1"/>
    <col min="1538" max="1542" width="16.7109375" style="5" customWidth="1"/>
    <col min="1543" max="1543" width="5" style="5" customWidth="1"/>
    <col min="1544" max="1544" width="12.140625" style="5" customWidth="1"/>
    <col min="1545" max="1792" width="11.42578125" style="5"/>
    <col min="1793" max="1793" width="5" style="5" customWidth="1"/>
    <col min="1794" max="1798" width="16.7109375" style="5" customWidth="1"/>
    <col min="1799" max="1799" width="5" style="5" customWidth="1"/>
    <col min="1800" max="1800" width="12.140625" style="5" customWidth="1"/>
    <col min="1801" max="2048" width="11.42578125" style="5"/>
    <col min="2049" max="2049" width="5" style="5" customWidth="1"/>
    <col min="2050" max="2054" width="16.7109375" style="5" customWidth="1"/>
    <col min="2055" max="2055" width="5" style="5" customWidth="1"/>
    <col min="2056" max="2056" width="12.140625" style="5" customWidth="1"/>
    <col min="2057" max="2304" width="11.42578125" style="5"/>
    <col min="2305" max="2305" width="5" style="5" customWidth="1"/>
    <col min="2306" max="2310" width="16.7109375" style="5" customWidth="1"/>
    <col min="2311" max="2311" width="5" style="5" customWidth="1"/>
    <col min="2312" max="2312" width="12.140625" style="5" customWidth="1"/>
    <col min="2313" max="2560" width="11.42578125" style="5"/>
    <col min="2561" max="2561" width="5" style="5" customWidth="1"/>
    <col min="2562" max="2566" width="16.7109375" style="5" customWidth="1"/>
    <col min="2567" max="2567" width="5" style="5" customWidth="1"/>
    <col min="2568" max="2568" width="12.140625" style="5" customWidth="1"/>
    <col min="2569" max="2816" width="11.42578125" style="5"/>
    <col min="2817" max="2817" width="5" style="5" customWidth="1"/>
    <col min="2818" max="2822" width="16.7109375" style="5" customWidth="1"/>
    <col min="2823" max="2823" width="5" style="5" customWidth="1"/>
    <col min="2824" max="2824" width="12.140625" style="5" customWidth="1"/>
    <col min="2825" max="3072" width="11.42578125" style="5"/>
    <col min="3073" max="3073" width="5" style="5" customWidth="1"/>
    <col min="3074" max="3078" width="16.7109375" style="5" customWidth="1"/>
    <col min="3079" max="3079" width="5" style="5" customWidth="1"/>
    <col min="3080" max="3080" width="12.140625" style="5" customWidth="1"/>
    <col min="3081" max="3328" width="11.42578125" style="5"/>
    <col min="3329" max="3329" width="5" style="5" customWidth="1"/>
    <col min="3330" max="3334" width="16.7109375" style="5" customWidth="1"/>
    <col min="3335" max="3335" width="5" style="5" customWidth="1"/>
    <col min="3336" max="3336" width="12.140625" style="5" customWidth="1"/>
    <col min="3337" max="3584" width="11.42578125" style="5"/>
    <col min="3585" max="3585" width="5" style="5" customWidth="1"/>
    <col min="3586" max="3590" width="16.7109375" style="5" customWidth="1"/>
    <col min="3591" max="3591" width="5" style="5" customWidth="1"/>
    <col min="3592" max="3592" width="12.140625" style="5" customWidth="1"/>
    <col min="3593" max="3840" width="11.42578125" style="5"/>
    <col min="3841" max="3841" width="5" style="5" customWidth="1"/>
    <col min="3842" max="3846" width="16.7109375" style="5" customWidth="1"/>
    <col min="3847" max="3847" width="5" style="5" customWidth="1"/>
    <col min="3848" max="3848" width="12.140625" style="5" customWidth="1"/>
    <col min="3849" max="4096" width="11.42578125" style="5"/>
    <col min="4097" max="4097" width="5" style="5" customWidth="1"/>
    <col min="4098" max="4102" width="16.7109375" style="5" customWidth="1"/>
    <col min="4103" max="4103" width="5" style="5" customWidth="1"/>
    <col min="4104" max="4104" width="12.140625" style="5" customWidth="1"/>
    <col min="4105" max="4352" width="11.42578125" style="5"/>
    <col min="4353" max="4353" width="5" style="5" customWidth="1"/>
    <col min="4354" max="4358" width="16.7109375" style="5" customWidth="1"/>
    <col min="4359" max="4359" width="5" style="5" customWidth="1"/>
    <col min="4360" max="4360" width="12.140625" style="5" customWidth="1"/>
    <col min="4361" max="4608" width="11.42578125" style="5"/>
    <col min="4609" max="4609" width="5" style="5" customWidth="1"/>
    <col min="4610" max="4614" width="16.7109375" style="5" customWidth="1"/>
    <col min="4615" max="4615" width="5" style="5" customWidth="1"/>
    <col min="4616" max="4616" width="12.140625" style="5" customWidth="1"/>
    <col min="4617" max="4864" width="11.42578125" style="5"/>
    <col min="4865" max="4865" width="5" style="5" customWidth="1"/>
    <col min="4866" max="4870" width="16.7109375" style="5" customWidth="1"/>
    <col min="4871" max="4871" width="5" style="5" customWidth="1"/>
    <col min="4872" max="4872" width="12.140625" style="5" customWidth="1"/>
    <col min="4873" max="5120" width="11.42578125" style="5"/>
    <col min="5121" max="5121" width="5" style="5" customWidth="1"/>
    <col min="5122" max="5126" width="16.7109375" style="5" customWidth="1"/>
    <col min="5127" max="5127" width="5" style="5" customWidth="1"/>
    <col min="5128" max="5128" width="12.140625" style="5" customWidth="1"/>
    <col min="5129" max="5376" width="11.42578125" style="5"/>
    <col min="5377" max="5377" width="5" style="5" customWidth="1"/>
    <col min="5378" max="5382" width="16.7109375" style="5" customWidth="1"/>
    <col min="5383" max="5383" width="5" style="5" customWidth="1"/>
    <col min="5384" max="5384" width="12.140625" style="5" customWidth="1"/>
    <col min="5385" max="5632" width="11.42578125" style="5"/>
    <col min="5633" max="5633" width="5" style="5" customWidth="1"/>
    <col min="5634" max="5638" width="16.7109375" style="5" customWidth="1"/>
    <col min="5639" max="5639" width="5" style="5" customWidth="1"/>
    <col min="5640" max="5640" width="12.140625" style="5" customWidth="1"/>
    <col min="5641" max="5888" width="11.42578125" style="5"/>
    <col min="5889" max="5889" width="5" style="5" customWidth="1"/>
    <col min="5890" max="5894" width="16.7109375" style="5" customWidth="1"/>
    <col min="5895" max="5895" width="5" style="5" customWidth="1"/>
    <col min="5896" max="5896" width="12.140625" style="5" customWidth="1"/>
    <col min="5897" max="6144" width="11.42578125" style="5"/>
    <col min="6145" max="6145" width="5" style="5" customWidth="1"/>
    <col min="6146" max="6150" width="16.7109375" style="5" customWidth="1"/>
    <col min="6151" max="6151" width="5" style="5" customWidth="1"/>
    <col min="6152" max="6152" width="12.140625" style="5" customWidth="1"/>
    <col min="6153" max="6400" width="11.42578125" style="5"/>
    <col min="6401" max="6401" width="5" style="5" customWidth="1"/>
    <col min="6402" max="6406" width="16.7109375" style="5" customWidth="1"/>
    <col min="6407" max="6407" width="5" style="5" customWidth="1"/>
    <col min="6408" max="6408" width="12.140625" style="5" customWidth="1"/>
    <col min="6409" max="6656" width="11.42578125" style="5"/>
    <col min="6657" max="6657" width="5" style="5" customWidth="1"/>
    <col min="6658" max="6662" width="16.7109375" style="5" customWidth="1"/>
    <col min="6663" max="6663" width="5" style="5" customWidth="1"/>
    <col min="6664" max="6664" width="12.140625" style="5" customWidth="1"/>
    <col min="6665" max="6912" width="11.42578125" style="5"/>
    <col min="6913" max="6913" width="5" style="5" customWidth="1"/>
    <col min="6914" max="6918" width="16.7109375" style="5" customWidth="1"/>
    <col min="6919" max="6919" width="5" style="5" customWidth="1"/>
    <col min="6920" max="6920" width="12.140625" style="5" customWidth="1"/>
    <col min="6921" max="7168" width="11.42578125" style="5"/>
    <col min="7169" max="7169" width="5" style="5" customWidth="1"/>
    <col min="7170" max="7174" width="16.7109375" style="5" customWidth="1"/>
    <col min="7175" max="7175" width="5" style="5" customWidth="1"/>
    <col min="7176" max="7176" width="12.140625" style="5" customWidth="1"/>
    <col min="7177" max="7424" width="11.42578125" style="5"/>
    <col min="7425" max="7425" width="5" style="5" customWidth="1"/>
    <col min="7426" max="7430" width="16.7109375" style="5" customWidth="1"/>
    <col min="7431" max="7431" width="5" style="5" customWidth="1"/>
    <col min="7432" max="7432" width="12.140625" style="5" customWidth="1"/>
    <col min="7433" max="7680" width="11.42578125" style="5"/>
    <col min="7681" max="7681" width="5" style="5" customWidth="1"/>
    <col min="7682" max="7686" width="16.7109375" style="5" customWidth="1"/>
    <col min="7687" max="7687" width="5" style="5" customWidth="1"/>
    <col min="7688" max="7688" width="12.140625" style="5" customWidth="1"/>
    <col min="7689" max="7936" width="11.42578125" style="5"/>
    <col min="7937" max="7937" width="5" style="5" customWidth="1"/>
    <col min="7938" max="7942" width="16.7109375" style="5" customWidth="1"/>
    <col min="7943" max="7943" width="5" style="5" customWidth="1"/>
    <col min="7944" max="7944" width="12.140625" style="5" customWidth="1"/>
    <col min="7945" max="8192" width="11.42578125" style="5"/>
    <col min="8193" max="8193" width="5" style="5" customWidth="1"/>
    <col min="8194" max="8198" width="16.7109375" style="5" customWidth="1"/>
    <col min="8199" max="8199" width="5" style="5" customWidth="1"/>
    <col min="8200" max="8200" width="12.140625" style="5" customWidth="1"/>
    <col min="8201" max="8448" width="11.42578125" style="5"/>
    <col min="8449" max="8449" width="5" style="5" customWidth="1"/>
    <col min="8450" max="8454" width="16.7109375" style="5" customWidth="1"/>
    <col min="8455" max="8455" width="5" style="5" customWidth="1"/>
    <col min="8456" max="8456" width="12.140625" style="5" customWidth="1"/>
    <col min="8457" max="8704" width="11.42578125" style="5"/>
    <col min="8705" max="8705" width="5" style="5" customWidth="1"/>
    <col min="8706" max="8710" width="16.7109375" style="5" customWidth="1"/>
    <col min="8711" max="8711" width="5" style="5" customWidth="1"/>
    <col min="8712" max="8712" width="12.140625" style="5" customWidth="1"/>
    <col min="8713" max="8960" width="11.42578125" style="5"/>
    <col min="8961" max="8961" width="5" style="5" customWidth="1"/>
    <col min="8962" max="8966" width="16.7109375" style="5" customWidth="1"/>
    <col min="8967" max="8967" width="5" style="5" customWidth="1"/>
    <col min="8968" max="8968" width="12.140625" style="5" customWidth="1"/>
    <col min="8969" max="9216" width="11.42578125" style="5"/>
    <col min="9217" max="9217" width="5" style="5" customWidth="1"/>
    <col min="9218" max="9222" width="16.7109375" style="5" customWidth="1"/>
    <col min="9223" max="9223" width="5" style="5" customWidth="1"/>
    <col min="9224" max="9224" width="12.140625" style="5" customWidth="1"/>
    <col min="9225" max="9472" width="11.42578125" style="5"/>
    <col min="9473" max="9473" width="5" style="5" customWidth="1"/>
    <col min="9474" max="9478" width="16.7109375" style="5" customWidth="1"/>
    <col min="9479" max="9479" width="5" style="5" customWidth="1"/>
    <col min="9480" max="9480" width="12.140625" style="5" customWidth="1"/>
    <col min="9481" max="9728" width="11.42578125" style="5"/>
    <col min="9729" max="9729" width="5" style="5" customWidth="1"/>
    <col min="9730" max="9734" width="16.7109375" style="5" customWidth="1"/>
    <col min="9735" max="9735" width="5" style="5" customWidth="1"/>
    <col min="9736" max="9736" width="12.140625" style="5" customWidth="1"/>
    <col min="9737" max="9984" width="11.42578125" style="5"/>
    <col min="9985" max="9985" width="5" style="5" customWidth="1"/>
    <col min="9986" max="9990" width="16.7109375" style="5" customWidth="1"/>
    <col min="9991" max="9991" width="5" style="5" customWidth="1"/>
    <col min="9992" max="9992" width="12.140625" style="5" customWidth="1"/>
    <col min="9993" max="10240" width="11.42578125" style="5"/>
    <col min="10241" max="10241" width="5" style="5" customWidth="1"/>
    <col min="10242" max="10246" width="16.7109375" style="5" customWidth="1"/>
    <col min="10247" max="10247" width="5" style="5" customWidth="1"/>
    <col min="10248" max="10248" width="12.140625" style="5" customWidth="1"/>
    <col min="10249" max="10496" width="11.42578125" style="5"/>
    <col min="10497" max="10497" width="5" style="5" customWidth="1"/>
    <col min="10498" max="10502" width="16.7109375" style="5" customWidth="1"/>
    <col min="10503" max="10503" width="5" style="5" customWidth="1"/>
    <col min="10504" max="10504" width="12.140625" style="5" customWidth="1"/>
    <col min="10505" max="10752" width="11.42578125" style="5"/>
    <col min="10753" max="10753" width="5" style="5" customWidth="1"/>
    <col min="10754" max="10758" width="16.7109375" style="5" customWidth="1"/>
    <col min="10759" max="10759" width="5" style="5" customWidth="1"/>
    <col min="10760" max="10760" width="12.140625" style="5" customWidth="1"/>
    <col min="10761" max="11008" width="11.42578125" style="5"/>
    <col min="11009" max="11009" width="5" style="5" customWidth="1"/>
    <col min="11010" max="11014" width="16.7109375" style="5" customWidth="1"/>
    <col min="11015" max="11015" width="5" style="5" customWidth="1"/>
    <col min="11016" max="11016" width="12.140625" style="5" customWidth="1"/>
    <col min="11017" max="11264" width="11.42578125" style="5"/>
    <col min="11265" max="11265" width="5" style="5" customWidth="1"/>
    <col min="11266" max="11270" width="16.7109375" style="5" customWidth="1"/>
    <col min="11271" max="11271" width="5" style="5" customWidth="1"/>
    <col min="11272" max="11272" width="12.140625" style="5" customWidth="1"/>
    <col min="11273" max="11520" width="11.42578125" style="5"/>
    <col min="11521" max="11521" width="5" style="5" customWidth="1"/>
    <col min="11522" max="11526" width="16.7109375" style="5" customWidth="1"/>
    <col min="11527" max="11527" width="5" style="5" customWidth="1"/>
    <col min="11528" max="11528" width="12.140625" style="5" customWidth="1"/>
    <col min="11529" max="11776" width="11.42578125" style="5"/>
    <col min="11777" max="11777" width="5" style="5" customWidth="1"/>
    <col min="11778" max="11782" width="16.7109375" style="5" customWidth="1"/>
    <col min="11783" max="11783" width="5" style="5" customWidth="1"/>
    <col min="11784" max="11784" width="12.140625" style="5" customWidth="1"/>
    <col min="11785" max="12032" width="11.42578125" style="5"/>
    <col min="12033" max="12033" width="5" style="5" customWidth="1"/>
    <col min="12034" max="12038" width="16.7109375" style="5" customWidth="1"/>
    <col min="12039" max="12039" width="5" style="5" customWidth="1"/>
    <col min="12040" max="12040" width="12.140625" style="5" customWidth="1"/>
    <col min="12041" max="12288" width="11.42578125" style="5"/>
    <col min="12289" max="12289" width="5" style="5" customWidth="1"/>
    <col min="12290" max="12294" width="16.7109375" style="5" customWidth="1"/>
    <col min="12295" max="12295" width="5" style="5" customWidth="1"/>
    <col min="12296" max="12296" width="12.140625" style="5" customWidth="1"/>
    <col min="12297" max="12544" width="11.42578125" style="5"/>
    <col min="12545" max="12545" width="5" style="5" customWidth="1"/>
    <col min="12546" max="12550" width="16.7109375" style="5" customWidth="1"/>
    <col min="12551" max="12551" width="5" style="5" customWidth="1"/>
    <col min="12552" max="12552" width="12.140625" style="5" customWidth="1"/>
    <col min="12553" max="12800" width="11.42578125" style="5"/>
    <col min="12801" max="12801" width="5" style="5" customWidth="1"/>
    <col min="12802" max="12806" width="16.7109375" style="5" customWidth="1"/>
    <col min="12807" max="12807" width="5" style="5" customWidth="1"/>
    <col min="12808" max="12808" width="12.140625" style="5" customWidth="1"/>
    <col min="12809" max="13056" width="11.42578125" style="5"/>
    <col min="13057" max="13057" width="5" style="5" customWidth="1"/>
    <col min="13058" max="13062" width="16.7109375" style="5" customWidth="1"/>
    <col min="13063" max="13063" width="5" style="5" customWidth="1"/>
    <col min="13064" max="13064" width="12.140625" style="5" customWidth="1"/>
    <col min="13065" max="13312" width="11.42578125" style="5"/>
    <col min="13313" max="13313" width="5" style="5" customWidth="1"/>
    <col min="13314" max="13318" width="16.7109375" style="5" customWidth="1"/>
    <col min="13319" max="13319" width="5" style="5" customWidth="1"/>
    <col min="13320" max="13320" width="12.140625" style="5" customWidth="1"/>
    <col min="13321" max="13568" width="11.42578125" style="5"/>
    <col min="13569" max="13569" width="5" style="5" customWidth="1"/>
    <col min="13570" max="13574" width="16.7109375" style="5" customWidth="1"/>
    <col min="13575" max="13575" width="5" style="5" customWidth="1"/>
    <col min="13576" max="13576" width="12.140625" style="5" customWidth="1"/>
    <col min="13577" max="13824" width="11.42578125" style="5"/>
    <col min="13825" max="13825" width="5" style="5" customWidth="1"/>
    <col min="13826" max="13830" width="16.7109375" style="5" customWidth="1"/>
    <col min="13831" max="13831" width="5" style="5" customWidth="1"/>
    <col min="13832" max="13832" width="12.140625" style="5" customWidth="1"/>
    <col min="13833" max="14080" width="11.42578125" style="5"/>
    <col min="14081" max="14081" width="5" style="5" customWidth="1"/>
    <col min="14082" max="14086" width="16.7109375" style="5" customWidth="1"/>
    <col min="14087" max="14087" width="5" style="5" customWidth="1"/>
    <col min="14088" max="14088" width="12.140625" style="5" customWidth="1"/>
    <col min="14089" max="14336" width="11.42578125" style="5"/>
    <col min="14337" max="14337" width="5" style="5" customWidth="1"/>
    <col min="14338" max="14342" width="16.7109375" style="5" customWidth="1"/>
    <col min="14343" max="14343" width="5" style="5" customWidth="1"/>
    <col min="14344" max="14344" width="12.140625" style="5" customWidth="1"/>
    <col min="14345" max="14592" width="11.42578125" style="5"/>
    <col min="14593" max="14593" width="5" style="5" customWidth="1"/>
    <col min="14594" max="14598" width="16.7109375" style="5" customWidth="1"/>
    <col min="14599" max="14599" width="5" style="5" customWidth="1"/>
    <col min="14600" max="14600" width="12.140625" style="5" customWidth="1"/>
    <col min="14601" max="14848" width="11.42578125" style="5"/>
    <col min="14849" max="14849" width="5" style="5" customWidth="1"/>
    <col min="14850" max="14854" width="16.7109375" style="5" customWidth="1"/>
    <col min="14855" max="14855" width="5" style="5" customWidth="1"/>
    <col min="14856" max="14856" width="12.140625" style="5" customWidth="1"/>
    <col min="14857" max="15104" width="11.42578125" style="5"/>
    <col min="15105" max="15105" width="5" style="5" customWidth="1"/>
    <col min="15106" max="15110" width="16.7109375" style="5" customWidth="1"/>
    <col min="15111" max="15111" width="5" style="5" customWidth="1"/>
    <col min="15112" max="15112" width="12.140625" style="5" customWidth="1"/>
    <col min="15113" max="15360" width="11.42578125" style="5"/>
    <col min="15361" max="15361" width="5" style="5" customWidth="1"/>
    <col min="15362" max="15366" width="16.7109375" style="5" customWidth="1"/>
    <col min="15367" max="15367" width="5" style="5" customWidth="1"/>
    <col min="15368" max="15368" width="12.140625" style="5" customWidth="1"/>
    <col min="15369" max="15616" width="11.42578125" style="5"/>
    <col min="15617" max="15617" width="5" style="5" customWidth="1"/>
    <col min="15618" max="15622" width="16.7109375" style="5" customWidth="1"/>
    <col min="15623" max="15623" width="5" style="5" customWidth="1"/>
    <col min="15624" max="15624" width="12.140625" style="5" customWidth="1"/>
    <col min="15625" max="15872" width="11.42578125" style="5"/>
    <col min="15873" max="15873" width="5" style="5" customWidth="1"/>
    <col min="15874" max="15878" width="16.7109375" style="5" customWidth="1"/>
    <col min="15879" max="15879" width="5" style="5" customWidth="1"/>
    <col min="15880" max="15880" width="12.140625" style="5" customWidth="1"/>
    <col min="15881" max="16128" width="11.42578125" style="5"/>
    <col min="16129" max="16129" width="5" style="5" customWidth="1"/>
    <col min="16130" max="16134" width="16.7109375" style="5" customWidth="1"/>
    <col min="16135" max="16135" width="5" style="5" customWidth="1"/>
    <col min="16136" max="16136" width="12.140625" style="5" customWidth="1"/>
    <col min="16137" max="16384" width="11.42578125" style="5"/>
  </cols>
  <sheetData>
    <row r="2" spans="2:10" ht="12.75" customHeight="1">
      <c r="C2" s="22" t="s">
        <v>235</v>
      </c>
      <c r="D2" s="22"/>
      <c r="E2" s="22"/>
      <c r="F2" s="22"/>
    </row>
    <row r="3" spans="2:10" ht="15.75">
      <c r="D3" s="6"/>
    </row>
    <row r="4" spans="2:10" ht="15.75">
      <c r="C4" s="23" t="s">
        <v>236</v>
      </c>
      <c r="D4" s="23"/>
      <c r="E4" s="7" t="s">
        <v>43</v>
      </c>
    </row>
    <row r="6" spans="2:10">
      <c r="B6" s="8"/>
      <c r="C6" s="9"/>
    </row>
    <row r="7" spans="2:10" ht="18">
      <c r="B7" s="10" t="s">
        <v>237</v>
      </c>
      <c r="C7" s="11" t="str">
        <f>INDEX(LP,MATCH($E$4,LP_etab,FALSE),3)</f>
        <v>LYCEE FRANCOIS BAZIN (PROFESSIONNEL)</v>
      </c>
      <c r="D7" s="12"/>
      <c r="E7" s="12"/>
      <c r="F7" s="12"/>
    </row>
    <row r="8" spans="2:10" ht="15.75">
      <c r="B8" s="10" t="s">
        <v>238</v>
      </c>
      <c r="C8" s="13" t="str">
        <f>INDEX(LP,MATCH($E$4,LP_etab,FALSE),4)&amp;" - Etablissement "&amp;IF(INDEX(LP,MATCH($E$4,LP_etab,FALSE),7)="PU","public","privé")</f>
        <v>CHARLEVILLE MEZIERES - Etablissement public</v>
      </c>
      <c r="D8" s="14"/>
      <c r="E8" s="14"/>
      <c r="F8" s="14"/>
    </row>
    <row r="10" spans="2:10" ht="15.75">
      <c r="B10" s="6" t="s">
        <v>252</v>
      </c>
    </row>
    <row r="11" spans="2:10">
      <c r="B11" s="15" t="s">
        <v>240</v>
      </c>
    </row>
    <row r="12" spans="2:10" ht="28.5" customHeight="1">
      <c r="C12" s="16" t="s">
        <v>241</v>
      </c>
      <c r="D12" s="16" t="s">
        <v>242</v>
      </c>
      <c r="E12" s="16" t="s">
        <v>16</v>
      </c>
      <c r="F12" s="16" t="s">
        <v>243</v>
      </c>
    </row>
    <row r="13" spans="2:10" ht="21" customHeight="1">
      <c r="B13" s="15" t="s">
        <v>244</v>
      </c>
      <c r="C13" s="17">
        <f>INDEX(LP,MATCH($E$4,LP_etab,FALSE),9)</f>
        <v>55</v>
      </c>
      <c r="D13" s="17">
        <f>INDEX(LP,MATCH($E$4,LP_etab,FALSE),10)</f>
        <v>72</v>
      </c>
      <c r="E13" s="17">
        <f>IF(INDEX(LP,MATCH($E$4,LP_etab,FALSE),11)="ND","ND",INDEX(LP,MATCH($E$4,LP_etab,FALSE),11))</f>
        <v>-17</v>
      </c>
      <c r="F13" s="17">
        <f>INDEX(LP,MATCH($E$4,LP_etab,FALSE),8)</f>
        <v>11</v>
      </c>
      <c r="J13" s="12"/>
    </row>
    <row r="14" spans="2:10">
      <c r="B14" s="24" t="str">
        <f>"Dans l’établissement, "&amp;C13&amp;"% des "&amp;F13&amp;" élèves présents au baccalauréat ont obtenu leur diplôme."</f>
        <v>Dans l’établissement, 55% des 11 élèves présents au baccalauréat ont obtenu leur diplôme.</v>
      </c>
      <c r="C14" s="25"/>
      <c r="D14" s="25"/>
      <c r="E14" s="25"/>
      <c r="F14" s="25"/>
    </row>
    <row r="15" spans="2:10">
      <c r="B15" s="26" t="str">
        <f>"Le taux de réussite attendu, étant donné les caractéristiques des élèves, était de "&amp;D13&amp;"%."</f>
        <v>Le taux de réussite attendu, étant donné les caractéristiques des élèves, était de 72%.</v>
      </c>
      <c r="C15" s="26"/>
      <c r="D15" s="26"/>
      <c r="E15" s="26"/>
      <c r="F15" s="26"/>
    </row>
    <row r="16" spans="2:10">
      <c r="B16" s="21" t="str">
        <f>IF(E13&gt;1,"Le taux de réussite de l'établissement est supérieur de "&amp;E13&amp;" points au taux attendu (valeur ajoutée).",IF(E13&lt;-1,"Le taux de réussite de l'établissement est inférieur de "&amp;ABS(E13)&amp;" points au taux attendu (valeur ajoutée).",IF(E13=1,"Le taux de réussite de l'établissement est supérieur de 1 point au taux attendu (valeur ajoutée).",IF(E13=-1,"Le taux de réussite de l'établissement est inférieur de 1 point au taux attendu (valeur ajoutée).","Le taux de réussite de l'établissement est égal au taux attendu (valeur ajoutée)."))))</f>
        <v>Le taux de réussite de l'établissement est inférieur de 17 points au taux attendu (valeur ajoutée).</v>
      </c>
      <c r="C16" s="21"/>
      <c r="D16" s="21"/>
      <c r="E16" s="21"/>
      <c r="F16" s="21"/>
    </row>
    <row r="18" spans="2:6" ht="15.75">
      <c r="B18" s="6" t="s">
        <v>245</v>
      </c>
    </row>
    <row r="19" spans="2:6">
      <c r="B19" s="27" t="s">
        <v>246</v>
      </c>
      <c r="C19" s="28"/>
      <c r="D19" s="28"/>
      <c r="E19" s="28"/>
      <c r="F19" s="28"/>
    </row>
    <row r="20" spans="2:6" ht="28.5" customHeight="1">
      <c r="C20" s="16" t="s">
        <v>241</v>
      </c>
      <c r="D20" s="16" t="s">
        <v>242</v>
      </c>
      <c r="E20" s="16" t="s">
        <v>16</v>
      </c>
      <c r="F20" s="18"/>
    </row>
    <row r="21" spans="2:6" ht="21" customHeight="1">
      <c r="B21" s="15" t="s">
        <v>247</v>
      </c>
      <c r="C21" s="17">
        <f>INDEX(LP,MATCH($E$4,LP_etab,FALSE),15)</f>
        <v>35</v>
      </c>
      <c r="D21" s="17">
        <f>INDEX(LP,MATCH($E$4,LP_etab,FALSE),16)</f>
        <v>55</v>
      </c>
      <c r="E21" s="17">
        <f>IF(INDEX(LP,MATCH($E$4,LP_etab,FALSE),17)="ND","ND",INDEX(LP,MATCH($E$4,LP_etab,FALSE),17))</f>
        <v>-20</v>
      </c>
      <c r="F21" s="17"/>
    </row>
    <row r="22" spans="2:6" ht="21" customHeight="1">
      <c r="B22" s="15" t="s">
        <v>248</v>
      </c>
      <c r="C22" s="17">
        <f>INDEX(LP,MATCH($E$4,LP_etab,FALSE),18)</f>
        <v>42</v>
      </c>
      <c r="D22" s="17">
        <f>INDEX(LP,MATCH($E$4,LP_etab,FALSE),19)</f>
        <v>63</v>
      </c>
      <c r="E22" s="17">
        <f>IF(INDEX(LP,MATCH($E$4,LP_etab,FALSE),20)="ND","ND",INDEX(LP,MATCH($E$4,LP_etab,FALSE),20))</f>
        <v>-21</v>
      </c>
      <c r="F22" s="17"/>
    </row>
    <row r="23" spans="2:6" ht="21" customHeight="1">
      <c r="B23" s="15" t="s">
        <v>249</v>
      </c>
      <c r="C23" s="17">
        <f>INDEX(LP,MATCH($E$4,LP_etab,FALSE),21)</f>
        <v>60</v>
      </c>
      <c r="D23" s="17">
        <f>INDEX(LP,MATCH($E$4,LP_etab,FALSE),22)</f>
        <v>70</v>
      </c>
      <c r="E23" s="17">
        <f>IF(INDEX(LP,MATCH($E$4,LP_etab,FALSE),23)="ND","ND",INDEX(LP,MATCH($E$4,LP_etab,FALSE),23))</f>
        <v>-10</v>
      </c>
    </row>
    <row r="24" spans="2:6" ht="12.75" customHeight="1">
      <c r="B24" s="24" t="str">
        <f>"Un élève entré en seconde dans ce lycée a eu "&amp;C21&amp;"% de chances d’y obtenir le baccalauréat."</f>
        <v>Un élève entré en seconde dans ce lycée a eu 35% de chances d’y obtenir le baccalauréat.</v>
      </c>
      <c r="C24" s="25"/>
      <c r="D24" s="25"/>
      <c r="E24" s="25"/>
      <c r="F24" s="25"/>
    </row>
    <row r="25" spans="2:6" ht="12.75" customHeight="1">
      <c r="B25" s="26" t="str">
        <f>"Le taux d’accès attendu, étant donné les caractéristiques des élèves, était de "&amp;D21&amp;"%."</f>
        <v>Le taux d’accès attendu, étant donné les caractéristiques des élèves, était de 55%.</v>
      </c>
      <c r="C25" s="26"/>
      <c r="D25" s="26"/>
      <c r="E25" s="26"/>
      <c r="F25" s="26"/>
    </row>
    <row r="26" spans="2:6" ht="12.75" customHeight="1">
      <c r="B26" s="29" t="str">
        <f>IF(E21&gt;1,"Le taux d'accès de 2nde au baccalauréat est supérieur de "&amp;E21&amp;" points au taux attendu (valeur ajoutée).",IF(E21&lt;-1,"Le taux d'accès de 2nde au baccalauréat est inférieur de "&amp;ABS(E21)&amp;" points au taux attendu (valeur ajoutée).",IF(E21=1,"Le taux d'accès de 2nde au baccalauréat est supérieur de 1 point au taux attendu (valeur ajoutée).",IF(E21=-1,"Le taux d'accès de 2nde au baccalauréat est inférieur de 1 point au taux attendu (valeur ajoutée).","Le taux d'accès de 2nde au baccalauréat est égal au taux attendu (valeur ajoutée)."))))</f>
        <v>Le taux d'accès de 2nde au baccalauréat est inférieur de 20 points au taux attendu (valeur ajoutée).</v>
      </c>
      <c r="C26" s="29"/>
      <c r="D26" s="29"/>
      <c r="E26" s="29"/>
      <c r="F26" s="29"/>
    </row>
    <row r="28" spans="2:6" ht="15.75">
      <c r="B28" s="6" t="s">
        <v>250</v>
      </c>
    </row>
    <row r="29" spans="2:6">
      <c r="B29" s="15" t="s">
        <v>251</v>
      </c>
    </row>
    <row r="30" spans="2:6" ht="28.5" customHeight="1">
      <c r="C30" s="16" t="s">
        <v>241</v>
      </c>
      <c r="D30" s="16" t="s">
        <v>242</v>
      </c>
      <c r="E30" s="16" t="s">
        <v>16</v>
      </c>
      <c r="F30" s="16" t="s">
        <v>243</v>
      </c>
    </row>
    <row r="31" spans="2:6" ht="21" customHeight="1">
      <c r="B31" s="15" t="s">
        <v>244</v>
      </c>
      <c r="C31" s="17">
        <f>INDEX(LP,MATCH($E$4,LP_etab,FALSE),12)</f>
        <v>27</v>
      </c>
      <c r="D31" s="17">
        <f>INDEX(LP,MATCH($E$4,LP_etab,FALSE),13)</f>
        <v>35</v>
      </c>
      <c r="E31" s="17">
        <f>IF(INDEX(LP,MATCH($E$4,LP_etab,FALSE),14)="ND","ND",INDEX(LP,MATCH($E$4,LP_etab,FALSE),14))</f>
        <v>-8</v>
      </c>
      <c r="F31" s="17">
        <f>INDEX(LP,MATCH($E$4,LP_etab,FALSE),8)</f>
        <v>11</v>
      </c>
    </row>
    <row r="32" spans="2:6">
      <c r="B32" s="24" t="str">
        <f>"Dans l’établissement, "&amp;C31&amp;"% des "&amp;F31&amp;" élèves présents au baccalauréat ont obtenu une mention."</f>
        <v>Dans l’établissement, 27% des 11 élèves présents au baccalauréat ont obtenu une mention.</v>
      </c>
      <c r="C32" s="25"/>
      <c r="D32" s="25"/>
      <c r="E32" s="25"/>
      <c r="F32" s="25"/>
    </row>
    <row r="33" spans="2:6">
      <c r="B33" s="26" t="str">
        <f>"Le taux de mentions attendu, étant donné les caractéristiques des élèves, était de "&amp;D31&amp;"%."</f>
        <v>Le taux de mentions attendu, étant donné les caractéristiques des élèves, était de 35%.</v>
      </c>
      <c r="C33" s="26"/>
      <c r="D33" s="26"/>
      <c r="E33" s="26"/>
      <c r="F33" s="26"/>
    </row>
    <row r="34" spans="2:6">
      <c r="B34" s="21" t="str">
        <f>IF(E31&gt;1,"Le taux de mentions est supérieur de "&amp;E31&amp;" points au taux attendu (valeur ajoutée).",IF(E31&lt;-1,"Le taux de mentions est inférieur de "&amp;ABS(E31)&amp;" points au taux attendu (valeur ajoutée).",IF(E31=1,"Le taux de mentions est supérieur de 1 point au taux attendu (valeur ajoutée).",IF(E31=-1,"Le taux de mentions est inférieur de 1 point au taux attendu (valeur ajoutée).","Le taux de mentions est égal au taux attendu (valeur ajoutée)."))))</f>
        <v>Le taux de mentions est inférieur de 8 points au taux attendu (valeur ajoutée).</v>
      </c>
      <c r="C34" s="21"/>
      <c r="D34" s="21"/>
      <c r="E34" s="21"/>
      <c r="F34" s="21"/>
    </row>
  </sheetData>
  <sheetProtection algorithmName="SHA-512" hashValue="tL9tw5ttYAznHOIde76VSXZRGZjKvjMk5SJo/cgiHE2/I6PWz7j6Sq/dwJ4pyKcp3Tfpg0vEV9ljSoX3+pJ5hQ==" saltValue="BqKU/jtAp6GbLMFw9nmf0Q==" spinCount="100000" sheet="1" formatCells="0"/>
  <mergeCells count="12">
    <mergeCell ref="B34:F34"/>
    <mergeCell ref="C2:F2"/>
    <mergeCell ref="C4:D4"/>
    <mergeCell ref="B14:F14"/>
    <mergeCell ref="B15:F15"/>
    <mergeCell ref="B16:F16"/>
    <mergeCell ref="B19:F19"/>
    <mergeCell ref="B24:F24"/>
    <mergeCell ref="B25:F25"/>
    <mergeCell ref="B26:F26"/>
    <mergeCell ref="B32:F32"/>
    <mergeCell ref="B33:F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Légende</vt:lpstr>
      <vt:lpstr>LGT</vt:lpstr>
      <vt:lpstr>Fiche LGT</vt:lpstr>
      <vt:lpstr>LP</vt:lpstr>
      <vt:lpstr>Fiche LP</vt:lpstr>
      <vt:lpstr>LGT</vt:lpstr>
      <vt:lpstr>LGT_etab</vt:lpstr>
      <vt:lpstr>LP</vt:lpstr>
      <vt:lpstr>LP_etab</vt:lpstr>
      <vt:lpstr>'Fiche LGT'!Zone_d_impression</vt:lpstr>
      <vt:lpstr>'Fiche LP'!Zone_d_impression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pipes</dc:creator>
  <cp:lastModifiedBy>Paul-Olivier Gasq</cp:lastModifiedBy>
  <cp:revision>1</cp:revision>
  <dcterms:created xsi:type="dcterms:W3CDTF">2022-02-03T10:06:09Z</dcterms:created>
  <dcterms:modified xsi:type="dcterms:W3CDTF">2022-03-10T17:06:34Z</dcterms:modified>
</cp:coreProperties>
</file>